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5"/>
  </bookViews>
  <sheets>
    <sheet name="equity" sheetId="1" r:id="rId1"/>
    <sheet name="cf" sheetId="2" r:id="rId2"/>
    <sheet name="summary" sheetId="3" r:id="rId3"/>
    <sheet name="p&amp;l" sheetId="4" r:id="rId4"/>
    <sheet name="bs" sheetId="5" r:id="rId5"/>
    <sheet name="note" sheetId="6" r:id="rId6"/>
  </sheets>
  <definedNames>
    <definedName name="_xlnm.Print_Area" localSheetId="4">'bs'!$A$1:$E$80</definedName>
    <definedName name="_xlnm.Print_Area" localSheetId="1">'cf'!$A$1:$H$98</definedName>
    <definedName name="_xlnm.Print_Area" localSheetId="0">'equity'!$A$1:$H$52</definedName>
    <definedName name="_xlnm.Print_Area" localSheetId="5">'note'!$A$1:$J$191</definedName>
    <definedName name="_xlnm.Print_Area" localSheetId="3">'p&amp;l'!$A$1:$F$60</definedName>
    <definedName name="_xlnm.Print_Area" localSheetId="2">'summary'!$A$1:$F$67</definedName>
    <definedName name="_xlnm.Print_Titles" localSheetId="5">'note'!$1:$5</definedName>
    <definedName name="_xlnm.Print_Titles" localSheetId="3">'p&amp;l'!$3:$17</definedName>
  </definedNames>
  <calcPr fullCalcOnLoad="1"/>
</workbook>
</file>

<file path=xl/sharedStrings.xml><?xml version="1.0" encoding="utf-8"?>
<sst xmlns="http://schemas.openxmlformats.org/spreadsheetml/2006/main" count="471" uniqueCount="321">
  <si>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</si>
  <si>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</si>
  <si>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</si>
  <si>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</si>
  <si>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</si>
  <si>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</si>
  <si>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</si>
  <si>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</si>
  <si>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</si>
  <si>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</si>
  <si>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</si>
  <si>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</si>
  <si>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</si>
  <si>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</si>
  <si>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</si>
  <si>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</si>
  <si>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</si>
  <si>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</si>
  <si>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</si>
  <si>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</si>
  <si>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</si>
  <si>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</si>
  <si>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</si>
  <si>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</si>
  <si>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</si>
  <si>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</si>
  <si>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</si>
  <si>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</si>
  <si>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</si>
  <si>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</si>
  <si>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</si>
  <si>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</si>
  <si>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</si>
  <si>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</si>
  <si>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</si>
  <si>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</si>
  <si>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</si>
  <si>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</si>
  <si>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Add: Exceptional Items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</si>
  <si>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</si>
  <si>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</si>
  <si>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</si>
  <si>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</si>
  <si>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</si>
  <si>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</si>
  <si>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</si>
  <si>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</si>
  <si>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</si>
  <si>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</si>
  <si>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</si>
  <si>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</si>
  <si>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</si>
  <si>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</si>
  <si>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</si>
  <si>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</si>
  <si>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</si>
  <si>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</si>
  <si>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</si>
  <si>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</si>
  <si>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</si>
  <si>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Amount due from related companies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</si>
  <si>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</si>
  <si>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</si>
  <si>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</si>
  <si>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</si>
  <si>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</si>
  <si>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</si>
  <si>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</si>
  <si>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</si>
  <si>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</si>
  <si>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</si>
  <si>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</si>
  <si>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    &amp; Equipment</t>
  </si>
  <si>
    <t>Manufacture of cement bricks &amp; Rental of Machinery</t>
  </si>
  <si>
    <t xml:space="preserve">NOTES </t>
  </si>
  <si>
    <t xml:space="preserve">   to RM2 million.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</si>
  <si>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</si>
  <si>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</si>
  <si>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</si>
  <si>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</si>
  <si>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</si>
  <si>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</si>
  <si>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</si>
  <si>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</si>
  <si>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</si>
  <si>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</si>
  <si>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</si>
  <si>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</si>
  <si>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</si>
  <si>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</si>
  <si>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</si>
  <si>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</si>
  <si>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</si>
  <si>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</si>
  <si>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</si>
  <si>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</si>
  <si>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investment properties</t>
  </si>
  <si>
    <t>Gain on disposal of property, plant and equipment</t>
  </si>
  <si>
    <t xml:space="preserve">Interest income </t>
  </si>
  <si>
    <t>Interest expenses</t>
  </si>
  <si>
    <t>Deposits written off</t>
  </si>
  <si>
    <t>Property, plant and equipment written off</t>
  </si>
  <si>
    <t>Provision for doubtful debts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</si>
  <si>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</si>
  <si>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</si>
  <si>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</si>
  <si>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</si>
  <si>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</si>
  <si>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</si>
  <si>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</si>
  <si>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</si>
  <si>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</si>
  <si>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</si>
  <si>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</si>
  <si>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</si>
  <si>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</si>
  <si>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</si>
  <si>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</si>
  <si>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</si>
  <si>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Disposal of investment properties</t>
  </si>
  <si>
    <t>Purchase of land held for development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</si>
  <si>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</si>
  <si>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</si>
  <si>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</si>
  <si>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</si>
  <si>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</si>
  <si>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</si>
  <si>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</si>
  <si>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</si>
  <si>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</si>
  <si>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</si>
  <si>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</si>
  <si>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</si>
  <si>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</si>
  <si>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</si>
  <si>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</si>
  <si>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</si>
  <si>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</si>
  <si>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</si>
  <si>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</si>
  <si>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</si>
  <si>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</si>
  <si>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</si>
  <si>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</si>
  <si>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</si>
  <si>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</si>
  <si>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</si>
  <si>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</si>
  <si>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</si>
  <si>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</si>
  <si>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</si>
  <si>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</si>
  <si>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</si>
  <si>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</si>
  <si>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</si>
  <si>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</si>
  <si>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</si>
  <si>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</si>
  <si>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</si>
  <si>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As at 1 July 2002</t>
  </si>
  <si>
    <t>Part A2 : SUMMARY OF KEY FINANCIAL INFORMATION</t>
  </si>
  <si>
    <t>Profit/ (loss) before tax</t>
  </si>
  <si>
    <t xml:space="preserve">Profit / (loss) after tax and </t>
  </si>
  <si>
    <t>minority interest</t>
  </si>
  <si>
    <t>Net profit / (loss) for the period</t>
  </si>
  <si>
    <t>Basic earnings / (loss) per share (sen)</t>
  </si>
  <si>
    <t>Dividend per share (sen)</t>
  </si>
  <si>
    <t>AS AT END OF CURRENT QUARTER</t>
  </si>
  <si>
    <t>AS AT PRECEDING FINANCIAL</t>
  </si>
  <si>
    <t>Net tangible assets pershare (RM)</t>
  </si>
  <si>
    <t>Part A3 : ADDITIONAL INFORMATION</t>
  </si>
  <si>
    <t>Profit / (loss) from operations</t>
  </si>
  <si>
    <t>Gross interest income</t>
  </si>
  <si>
    <t>Remarks :</t>
  </si>
  <si>
    <t>Gross interest expenses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</si>
  <si>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</si>
  <si>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</si>
  <si>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</si>
  <si>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</si>
  <si>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</si>
  <si>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</si>
  <si>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</si>
  <si>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</si>
  <si>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</si>
  <si>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</si>
  <si>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</si>
  <si>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</si>
  <si>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</si>
  <si>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</si>
  <si>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and should be read in conjunction with the audited financial statement of the Group for the financial year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</si>
  <si>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</si>
  <si>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</si>
  <si>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</si>
  <si>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</si>
  <si>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</si>
  <si>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</si>
  <si>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</si>
  <si>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</si>
  <si>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</si>
  <si>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</si>
  <si>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</si>
  <si>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</si>
  <si>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</si>
  <si>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</si>
  <si>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</si>
  <si>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</si>
  <si>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</si>
  <si>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</si>
  <si>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</si>
  <si>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</si>
  <si>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</si>
  <si>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</si>
  <si>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</si>
  <si>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</si>
  <si>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</si>
  <si>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</si>
  <si>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</si>
  <si>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</si>
  <si>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</si>
  <si>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</si>
  <si>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</si>
  <si>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</si>
  <si>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</si>
  <si>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</si>
  <si>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</si>
  <si>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</si>
  <si>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</si>
  <si>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</si>
  <si>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</si>
  <si>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</si>
  <si>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</si>
  <si>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</si>
  <si>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</si>
  <si>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</si>
  <si>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</si>
  <si>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</si>
  <si>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Note : The above information is for the Exchange internal use only.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</si>
  <si>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</si>
  <si>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</si>
  <si>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</si>
  <si>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</si>
  <si>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</si>
  <si>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</si>
  <si>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</si>
  <si>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>Purchase of investment property</t>
  </si>
  <si>
    <t>Bonus Issue</t>
  </si>
  <si>
    <t xml:space="preserve">   to RM31 million.</t>
  </si>
  <si>
    <t>*</t>
  </si>
  <si>
    <t xml:space="preserve">        Tax recoverable</t>
  </si>
  <si>
    <t>for Year Ended 30 June 2003</t>
  </si>
  <si>
    <t>for Year Ended 30 June 2003.</t>
  </si>
  <si>
    <t>YEAR END 30/06/2003</t>
  </si>
  <si>
    <t>ended 30 June 2003.</t>
  </si>
  <si>
    <t>As at 1 July 2003</t>
  </si>
  <si>
    <t xml:space="preserve">          Inventories</t>
  </si>
  <si>
    <t xml:space="preserve">         Development properties</t>
  </si>
  <si>
    <t>Final dividend (tax exempt) of 5% was paid on 19 Jan 2004 for the financial year ended 30 June 2003.</t>
  </si>
  <si>
    <t>The board does not recommend the payment of any dividend for the financial quarter ended</t>
  </si>
  <si>
    <t>Issue of Shares</t>
  </si>
  <si>
    <t>Proceeds from issuance of Share Capital</t>
  </si>
  <si>
    <t>pursuant to the exercise of the Employees' Share Option Scheme.</t>
  </si>
  <si>
    <t>Net Tangible Assets Per Share for the current quarter  is based on weighted average number of ordinary share issue of 42,093,433</t>
  </si>
  <si>
    <t>As announced in Dec '03, the company entered in a Sale and Purchase Agreement for the acquisition of</t>
  </si>
  <si>
    <t xml:space="preserve">Except as mentioned above there are no changes in the composition of the company for the current </t>
  </si>
  <si>
    <t>financial year to date including business combination, acquisition or disposal of subsidiaries</t>
  </si>
  <si>
    <t>and long term investments, restructuring and discontinuing operations.</t>
  </si>
  <si>
    <t xml:space="preserve">The construction industry continue remain competitive in the near term with prices of certain construction materials </t>
  </si>
  <si>
    <t xml:space="preserve">expected to increase. The group has sufficient contracts in hand to contribute to a stable construction income whilst </t>
  </si>
  <si>
    <t xml:space="preserve">efforts are continuous in securing new contracts.  In property development, the group's project in Kepong launched </t>
  </si>
  <si>
    <t xml:space="preserve"> in June 2002 will continue to contribute to the Groups income for the next few quarters. With the regards to the land</t>
  </si>
  <si>
    <t>The directors are confident the Group's performance will continue to improve or at least remain stable.</t>
  </si>
  <si>
    <t>Except as mentioned in Note 11 above there were no corporate proposals announced</t>
  </si>
  <si>
    <t>purchase through auction as announced in July'03, the Sale and Purchase Agreement has been annulled as decided by</t>
  </si>
  <si>
    <t>Quarterly report on consolidated results for the 3rd quarter ended 31/03/04.</t>
  </si>
  <si>
    <t>CONDENSED CONSOLIDATED INCOME STATEMENT  FOR THE QUARTER ENDED 31ST MARCH 2004</t>
  </si>
  <si>
    <t>UNAUDITED RESULTS FOR THE 3RD QUARTER ENDED 31 MARCH 2004</t>
  </si>
  <si>
    <t>Summary of Key Financial Information for the financial year ended 31/03/2004</t>
  </si>
  <si>
    <t>31/03/2004</t>
  </si>
  <si>
    <t>31/03/2003</t>
  </si>
  <si>
    <t xml:space="preserve">9 months </t>
  </si>
  <si>
    <t>ended 31st March 2004</t>
  </si>
  <si>
    <t>As at 31 March 2004</t>
  </si>
  <si>
    <t>ended 31st March 2003</t>
  </si>
  <si>
    <t>As at 31 March 2003</t>
  </si>
  <si>
    <t>for the current quarter to-date, except for the issuance of 581,800 new ordinary shares of RM2.10 each</t>
  </si>
  <si>
    <t xml:space="preserve">There is no profit forecast for this quarter ended 31 March 2004. </t>
  </si>
  <si>
    <t>There was no sales of unquoted investment and properties for this quarter ended 31 March 2004</t>
  </si>
  <si>
    <t>There was no purchase or disposal of quoted securities for this quarter ended 31 March 2004</t>
  </si>
  <si>
    <t xml:space="preserve">up to this quarter ended 31 March 2004. </t>
  </si>
  <si>
    <t>There were no financial instruments with off balance sheet risk for this quarter ended 31 March 2004</t>
  </si>
  <si>
    <t>31 March 2004</t>
  </si>
  <si>
    <t>INDIVIDUAL QUARTER</t>
  </si>
  <si>
    <t>CUMULATIVE QUARTER</t>
  </si>
  <si>
    <t xml:space="preserve">Earnings Per Share for the current year and preceding year quarter is based on weighted average number of ordinary share in </t>
  </si>
  <si>
    <t>(First &amp; Final for the year ended 30 June 2003)</t>
  </si>
  <si>
    <t>DILUTED EARNINGS PER SHARE (SEN)</t>
  </si>
  <si>
    <t xml:space="preserve">  construction and completion of projects undertaken by the Group amounting to RM41.44 million.</t>
  </si>
  <si>
    <t xml:space="preserve">Turnover decreased by RM3.85million while Profit Before Taxation decreased marginally by RM0.14million compared </t>
  </si>
  <si>
    <t>to the same quarter in the preceding financial year. Profit margin on construction contracts reduced marginally due to</t>
  </si>
  <si>
    <t>31/12/03</t>
  </si>
  <si>
    <t>The Group recorded Turnover of RM53.72 million and Profit Before Tax of RM2.39 million for the current quarter</t>
  </si>
  <si>
    <t>Net Profit for the period (RM'000)</t>
  </si>
  <si>
    <t>in issue ('000)</t>
  </si>
  <si>
    <t>Earnings per share (sen)</t>
  </si>
  <si>
    <t>Diluted Earnings per share (sen)</t>
  </si>
  <si>
    <t>N/A</t>
  </si>
  <si>
    <t>Preceding Year</t>
  </si>
  <si>
    <t>Corresponding</t>
  </si>
  <si>
    <t>To Date</t>
  </si>
  <si>
    <t>Period</t>
  </si>
  <si>
    <t>75.5% equity interest in TC Electronics Sdn Bhd. Approval was obtained from the Securities Commission</t>
  </si>
  <si>
    <t>Tax compared to previous quarter is attributed mainly to increased contribution from property development operations.</t>
  </si>
  <si>
    <t>as compared to RM58.25 million and RM2.19 million in the 2nd quarter respectively.  The increase in Profit Before</t>
  </si>
  <si>
    <t xml:space="preserve"> in June 2002 will continue to contribute to the Groups income for the next quarter. </t>
  </si>
  <si>
    <t xml:space="preserve">The group is continuously sourcing for development lands to expand our property development activities and is </t>
  </si>
  <si>
    <t>confident of securing suitable development land soon.</t>
  </si>
  <si>
    <t>via the letter dated 31 March 2004. The exercise is being finalised.</t>
  </si>
  <si>
    <t>contributions from lower margin contracts while contribution from property development increased during the quarter.</t>
  </si>
  <si>
    <t>issue of 42,218,322</t>
  </si>
  <si>
    <t>Weighted average number of ordinary shares</t>
  </si>
  <si>
    <t>Net Tangible Assets Per Share for the current quarter  is based on weighted average number of ordinary share issue of 42,581,800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</si>
</sst>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/mm/yyyy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0" applyNumberFormat="1" applyFont="1" applyBorder="1" applyAlignment="1">
      <alignment/>
    </xf>
    <xf numFmtId="187" fontId="2" fillId="0" borderId="3" xfId="15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/>
    </xf>
    <xf numFmtId="187" fontId="2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187" fontId="2" fillId="0" borderId="13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87" fontId="2" fillId="0" borderId="16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0" xfId="15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11" fillId="0" borderId="2" xfId="15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7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7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0" fontId="1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2" xfId="0" applyNumberFormat="1" applyFont="1" applyBorder="1" applyAlignment="1">
      <alignment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13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workbookViewId="0" topLeftCell="A1">
      <selection activeCell="A26" sqref="A26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21" t="s">
        <v>220</v>
      </c>
      <c r="B1" s="221"/>
      <c r="C1" s="221"/>
      <c r="D1" s="221"/>
      <c r="E1" s="221"/>
      <c r="F1" s="221"/>
      <c r="G1" s="221"/>
      <c r="H1" s="221"/>
    </row>
    <row r="2" spans="1:7" ht="14.25">
      <c r="A2" s="222" t="s">
        <v>275</v>
      </c>
      <c r="B2" s="222"/>
      <c r="C2" s="222"/>
      <c r="D2" s="222"/>
      <c r="E2" s="222"/>
      <c r="F2" s="222"/>
      <c r="G2" s="222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216" t="s">
        <v>181</v>
      </c>
      <c r="B4" s="217"/>
      <c r="C4" s="218"/>
      <c r="D4" s="218"/>
      <c r="E4" s="218"/>
      <c r="F4" s="218"/>
      <c r="G4" s="218"/>
      <c r="H4" s="218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279</v>
      </c>
      <c r="B7" s="44"/>
      <c r="C7" s="73" t="s">
        <v>143</v>
      </c>
      <c r="D7" s="90"/>
      <c r="E7" s="101"/>
      <c r="F7" s="90"/>
      <c r="G7" s="90"/>
      <c r="H7" s="90"/>
    </row>
    <row r="8" spans="1:8" ht="15.75">
      <c r="A8" s="41" t="s">
        <v>280</v>
      </c>
      <c r="B8" s="44"/>
      <c r="C8" s="73" t="s">
        <v>144</v>
      </c>
      <c r="D8" s="219" t="s">
        <v>145</v>
      </c>
      <c r="E8" s="220"/>
      <c r="F8" s="220"/>
      <c r="G8" s="103" t="s">
        <v>146</v>
      </c>
      <c r="H8" s="90"/>
    </row>
    <row r="9" spans="1:8" ht="15.75">
      <c r="A9" s="44"/>
      <c r="B9" s="44"/>
      <c r="C9" s="73" t="s">
        <v>147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148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149</v>
      </c>
      <c r="E11" s="73" t="s">
        <v>150</v>
      </c>
      <c r="F11" s="73" t="s">
        <v>151</v>
      </c>
      <c r="G11" s="102" t="s">
        <v>152</v>
      </c>
      <c r="H11" s="73"/>
    </row>
    <row r="12" spans="1:8" ht="15.75">
      <c r="A12" s="44"/>
      <c r="B12" s="44"/>
      <c r="C12" s="73" t="s">
        <v>153</v>
      </c>
      <c r="D12" s="73" t="s">
        <v>154</v>
      </c>
      <c r="E12" s="102" t="s">
        <v>155</v>
      </c>
      <c r="F12" s="73" t="s">
        <v>156</v>
      </c>
      <c r="G12" s="102" t="s">
        <v>157</v>
      </c>
      <c r="H12" s="73" t="s">
        <v>158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253</v>
      </c>
      <c r="B15" s="111"/>
      <c r="C15" s="108">
        <v>42000</v>
      </c>
      <c r="D15" s="108">
        <v>2000</v>
      </c>
      <c r="E15" s="108">
        <v>382</v>
      </c>
      <c r="F15" s="108">
        <v>1638</v>
      </c>
      <c r="G15" s="108">
        <v>44042</v>
      </c>
      <c r="H15" s="108">
        <f>SUM(C15:G15)</f>
        <v>90062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239</v>
      </c>
      <c r="B17" s="109"/>
      <c r="C17" s="110">
        <v>0</v>
      </c>
      <c r="D17" s="110">
        <v>0</v>
      </c>
      <c r="E17" s="110">
        <v>0</v>
      </c>
      <c r="F17" s="110">
        <v>0</v>
      </c>
      <c r="G17" s="108">
        <f>+'p&amp;l'!E47</f>
        <v>4551</v>
      </c>
      <c r="H17" s="108">
        <f>SUM(C17:G17)</f>
        <v>4551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258</v>
      </c>
      <c r="B19" s="109"/>
      <c r="C19" s="110">
        <v>582</v>
      </c>
      <c r="D19" s="110">
        <v>640</v>
      </c>
      <c r="E19" s="110"/>
      <c r="F19" s="110"/>
      <c r="G19" s="108">
        <v>0</v>
      </c>
      <c r="H19" s="108">
        <f>SUM(C19:G19)</f>
        <v>1222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240</v>
      </c>
      <c r="B21" s="109"/>
      <c r="C21" s="110"/>
      <c r="D21" s="110"/>
      <c r="E21" s="110"/>
      <c r="F21" s="110"/>
      <c r="G21" s="108">
        <v>-2114</v>
      </c>
      <c r="H21" s="108">
        <f>SUM(C21:G21)</f>
        <v>-2114</v>
      </c>
    </row>
    <row r="22" spans="1:8" ht="15.75">
      <c r="A22" s="185" t="s">
        <v>294</v>
      </c>
      <c r="B22" s="109"/>
      <c r="C22" s="110"/>
      <c r="D22" s="110">
        <f>+D20/42000*100</f>
        <v>0</v>
      </c>
      <c r="E22" s="110"/>
      <c r="F22" s="110">
        <f>+F20/42000*100</f>
        <v>0</v>
      </c>
      <c r="G22" s="108"/>
      <c r="H22" s="108"/>
    </row>
    <row r="23" spans="1:8" ht="15.75">
      <c r="A23" s="185"/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243</v>
      </c>
      <c r="B24" s="109"/>
      <c r="C24" s="110"/>
      <c r="D24" s="110"/>
      <c r="E24" s="110"/>
      <c r="F24" s="110">
        <v>0</v>
      </c>
      <c r="G24" s="108"/>
      <c r="H24" s="108">
        <f>SUM(C24:G24)</f>
        <v>0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281</v>
      </c>
      <c r="B26" s="111"/>
      <c r="C26" s="114">
        <f aca="true" t="shared" si="0" ref="C26:H26">SUM(C15:C25)</f>
        <v>42582</v>
      </c>
      <c r="D26" s="114">
        <f t="shared" si="0"/>
        <v>2640</v>
      </c>
      <c r="E26" s="114">
        <f t="shared" si="0"/>
        <v>382</v>
      </c>
      <c r="F26" s="114">
        <f t="shared" si="0"/>
        <v>1638</v>
      </c>
      <c r="G26" s="114">
        <f>SUM(G15:G25)</f>
        <v>46479</v>
      </c>
      <c r="H26" s="114">
        <f t="shared" si="0"/>
        <v>93721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">
        <v>279</v>
      </c>
      <c r="B29" s="44"/>
      <c r="C29" s="73" t="s">
        <v>143</v>
      </c>
      <c r="D29" s="90"/>
      <c r="E29" s="101"/>
      <c r="F29" s="90"/>
      <c r="G29" s="90"/>
      <c r="H29" s="90"/>
    </row>
    <row r="30" spans="1:8" ht="15.75">
      <c r="A30" s="41" t="s">
        <v>282</v>
      </c>
      <c r="B30" s="44"/>
      <c r="C30" s="73" t="s">
        <v>144</v>
      </c>
      <c r="D30" s="219" t="s">
        <v>145</v>
      </c>
      <c r="E30" s="220"/>
      <c r="F30" s="220"/>
      <c r="G30" s="103" t="s">
        <v>146</v>
      </c>
      <c r="H30" s="90"/>
    </row>
    <row r="31" spans="1:8" ht="15.75">
      <c r="A31" s="44"/>
      <c r="B31" s="44"/>
      <c r="C31" s="73" t="s">
        <v>147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148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149</v>
      </c>
      <c r="E33" s="73" t="s">
        <v>150</v>
      </c>
      <c r="F33" s="73" t="s">
        <v>151</v>
      </c>
      <c r="G33" s="102" t="s">
        <v>152</v>
      </c>
      <c r="H33" s="73"/>
    </row>
    <row r="34" spans="1:8" ht="15.75">
      <c r="A34" s="44"/>
      <c r="B34" s="44"/>
      <c r="C34" s="73" t="s">
        <v>153</v>
      </c>
      <c r="D34" s="73" t="s">
        <v>154</v>
      </c>
      <c r="E34" s="102" t="s">
        <v>155</v>
      </c>
      <c r="F34" s="73" t="s">
        <v>156</v>
      </c>
      <c r="G34" s="102" t="s">
        <v>157</v>
      </c>
      <c r="H34" s="73" t="s">
        <v>158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159</v>
      </c>
      <c r="B37" s="111"/>
      <c r="C37" s="115">
        <v>35000</v>
      </c>
      <c r="D37" s="115">
        <v>2000</v>
      </c>
      <c r="E37" s="115">
        <v>382</v>
      </c>
      <c r="F37" s="115">
        <v>1836</v>
      </c>
      <c r="G37" s="115">
        <v>47435</v>
      </c>
      <c r="H37" s="115">
        <f>SUM(C37:G37)</f>
        <v>86653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3945</v>
      </c>
      <c r="H39" s="115">
        <f>SUM(C39:G39)</f>
        <v>3945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245</v>
      </c>
      <c r="B41" s="109"/>
      <c r="C41" s="110">
        <v>0</v>
      </c>
      <c r="D41" s="110"/>
      <c r="E41" s="110"/>
      <c r="F41" s="110"/>
      <c r="G41" s="110"/>
      <c r="H41" s="110"/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240</v>
      </c>
      <c r="B43" s="109"/>
      <c r="C43" s="110"/>
      <c r="D43" s="110"/>
      <c r="E43" s="110"/>
      <c r="F43" s="110"/>
      <c r="G43" s="110">
        <v>-1750</v>
      </c>
      <c r="H43" s="115">
        <f>SUM(C43:G43)</f>
        <v>-1750</v>
      </c>
    </row>
    <row r="44" spans="1:8" ht="15.75">
      <c r="A44" s="185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243</v>
      </c>
      <c r="B45" s="109"/>
      <c r="C45" s="110"/>
      <c r="D45" s="110"/>
      <c r="E45" s="110"/>
      <c r="F45" s="110">
        <v>-208</v>
      </c>
      <c r="G45" s="110"/>
      <c r="H45" s="115">
        <f>SUM(C45:G45)</f>
        <v>-208</v>
      </c>
    </row>
    <row r="46" spans="1:8" ht="15.75">
      <c r="A46" s="109"/>
      <c r="B46" s="109"/>
      <c r="C46" s="110"/>
      <c r="D46" s="110"/>
      <c r="E46" s="110"/>
      <c r="F46" s="110"/>
      <c r="G46" s="110"/>
      <c r="H46" s="110"/>
    </row>
    <row r="47" spans="1:8" ht="16.5" thickBot="1">
      <c r="A47" s="111" t="s">
        <v>283</v>
      </c>
      <c r="B47" s="111"/>
      <c r="C47" s="116">
        <f aca="true" t="shared" si="1" ref="C47:H47">SUM(C37:C46)</f>
        <v>35000</v>
      </c>
      <c r="D47" s="116">
        <f t="shared" si="1"/>
        <v>2000</v>
      </c>
      <c r="E47" s="116">
        <f t="shared" si="1"/>
        <v>382</v>
      </c>
      <c r="F47" s="116">
        <f t="shared" si="1"/>
        <v>1628</v>
      </c>
      <c r="G47" s="116">
        <f t="shared" si="1"/>
        <v>49630</v>
      </c>
      <c r="H47" s="116">
        <f t="shared" si="1"/>
        <v>88640</v>
      </c>
    </row>
    <row r="51" ht="12.75">
      <c r="A51" s="4" t="s">
        <v>187</v>
      </c>
    </row>
    <row r="52" ht="12.75">
      <c r="A52" s="4" t="s">
        <v>250</v>
      </c>
    </row>
    <row r="73" ht="12.75">
      <c r="B73" t="s">
        <v>261</v>
      </c>
    </row>
    <row r="111" ht="12.75">
      <c r="B111" t="s">
        <v>269</v>
      </c>
    </row>
    <row r="112" ht="12.75">
      <c r="B112" t="s">
        <v>272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9"/>
  <sheetViews>
    <sheetView workbookViewId="0" topLeftCell="A1">
      <selection activeCell="E2" sqref="E2"/>
    </sheetView>
  </sheetViews>
  <sheetFormatPr defaultColWidth="9.140625" defaultRowHeight="12.75"/>
  <cols>
    <col min="2" max="2" width="37.7109375" style="0" customWidth="1"/>
    <col min="3" max="3" width="8.57421875" style="0" customWidth="1"/>
    <col min="4" max="4" width="1.421875" style="0" customWidth="1"/>
    <col min="5" max="5" width="22.57421875" style="0" customWidth="1"/>
    <col min="6" max="6" width="9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74" t="s">
        <v>220</v>
      </c>
      <c r="B1" s="174"/>
      <c r="C1" s="174"/>
      <c r="D1" s="174"/>
      <c r="E1" s="174"/>
      <c r="F1" s="174"/>
      <c r="G1" s="174"/>
      <c r="H1" s="175"/>
      <c r="I1" s="175"/>
      <c r="J1" s="175"/>
      <c r="K1" s="175"/>
    </row>
    <row r="2" spans="1:11" ht="15">
      <c r="A2" s="155" t="s">
        <v>275</v>
      </c>
      <c r="B2" s="155"/>
      <c r="C2" s="155"/>
      <c r="D2" s="155"/>
      <c r="E2" s="155"/>
      <c r="F2" s="155"/>
      <c r="G2" s="155"/>
      <c r="H2" s="56"/>
      <c r="I2" s="57"/>
      <c r="J2" s="57"/>
      <c r="K2" s="57"/>
    </row>
    <row r="3" spans="1:11" ht="15">
      <c r="A3" s="155"/>
      <c r="B3" s="155"/>
      <c r="C3" s="155"/>
      <c r="D3" s="155"/>
      <c r="E3" s="155"/>
      <c r="F3" s="155"/>
      <c r="G3" s="155"/>
      <c r="H3" s="56"/>
      <c r="I3" s="57"/>
      <c r="J3" s="57"/>
      <c r="K3" s="57"/>
    </row>
    <row r="4" spans="1:11" ht="14.25">
      <c r="A4" s="174" t="s">
        <v>182</v>
      </c>
      <c r="B4" s="176"/>
      <c r="C4" s="176"/>
      <c r="D4" s="176"/>
      <c r="E4" s="176"/>
      <c r="F4" s="176"/>
      <c r="G4" s="176"/>
      <c r="H4" s="175"/>
      <c r="I4" s="175"/>
      <c r="J4" s="175"/>
      <c r="K4" s="175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176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177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178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277</v>
      </c>
      <c r="F10" s="63"/>
      <c r="G10" s="62" t="s">
        <v>278</v>
      </c>
      <c r="H10" s="56"/>
      <c r="I10" s="62"/>
      <c r="J10" s="63"/>
      <c r="K10" s="62"/>
    </row>
    <row r="11" spans="1:11" ht="15">
      <c r="A11" s="56"/>
      <c r="B11" s="56"/>
      <c r="C11" s="153" t="s">
        <v>179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91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92</v>
      </c>
      <c r="B14" s="69"/>
      <c r="C14" s="69"/>
      <c r="D14" s="69"/>
      <c r="E14" s="158">
        <f>+'p&amp;l'!E37</f>
        <v>6525</v>
      </c>
      <c r="F14" s="69"/>
      <c r="G14" s="188">
        <f>+'p&amp;l'!F37</f>
        <v>6702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35"/>
      <c r="F15" s="69"/>
      <c r="G15" s="69"/>
      <c r="H15" s="69"/>
      <c r="I15" s="70"/>
      <c r="J15" s="70"/>
      <c r="K15" s="70"/>
    </row>
    <row r="16" spans="1:11" ht="15">
      <c r="A16" s="68" t="s">
        <v>93</v>
      </c>
      <c r="B16" s="69"/>
      <c r="C16" s="69"/>
      <c r="D16" s="69"/>
      <c r="E16" s="135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35"/>
      <c r="F17" s="69"/>
      <c r="G17" s="69"/>
      <c r="H17" s="69"/>
      <c r="I17" s="70"/>
      <c r="J17" s="70"/>
      <c r="K17" s="70"/>
    </row>
    <row r="18" spans="1:11" ht="15">
      <c r="A18" s="68" t="s">
        <v>94</v>
      </c>
      <c r="B18" s="69"/>
      <c r="C18" s="69"/>
      <c r="D18" s="69"/>
      <c r="E18" s="158">
        <v>0</v>
      </c>
      <c r="F18" s="69"/>
      <c r="G18" s="188">
        <v>0</v>
      </c>
      <c r="H18" s="69"/>
      <c r="I18" s="70"/>
      <c r="J18" s="70"/>
      <c r="K18" s="70"/>
    </row>
    <row r="19" spans="1:11" ht="15">
      <c r="A19" s="71" t="s">
        <v>95</v>
      </c>
      <c r="B19" s="69"/>
      <c r="C19" s="69"/>
      <c r="D19" s="69"/>
      <c r="E19" s="158">
        <v>1820</v>
      </c>
      <c r="F19" s="69"/>
      <c r="G19" s="188">
        <v>1585</v>
      </c>
      <c r="H19" s="69"/>
      <c r="I19" s="70"/>
      <c r="J19" s="70"/>
      <c r="K19" s="70"/>
    </row>
    <row r="20" spans="1:11" ht="15">
      <c r="A20" s="71" t="s">
        <v>96</v>
      </c>
      <c r="B20" s="69"/>
      <c r="C20" s="69"/>
      <c r="D20" s="69"/>
      <c r="E20" s="158">
        <v>0</v>
      </c>
      <c r="F20" s="69"/>
      <c r="G20" s="188">
        <v>-295</v>
      </c>
      <c r="H20" s="69"/>
      <c r="I20" s="70"/>
      <c r="J20" s="70"/>
      <c r="K20" s="70"/>
    </row>
    <row r="21" spans="1:11" ht="15">
      <c r="A21" s="71" t="s">
        <v>97</v>
      </c>
      <c r="B21" s="69"/>
      <c r="C21" s="69"/>
      <c r="D21" s="69"/>
      <c r="E21" s="158">
        <v>-59</v>
      </c>
      <c r="F21" s="69"/>
      <c r="G21" s="188">
        <v>-33</v>
      </c>
      <c r="H21" s="69"/>
      <c r="I21" s="70"/>
      <c r="J21" s="70"/>
      <c r="K21" s="70"/>
    </row>
    <row r="22" spans="1:11" ht="15">
      <c r="A22" s="71" t="s">
        <v>98</v>
      </c>
      <c r="B22" s="69"/>
      <c r="C22" s="69"/>
      <c r="D22" s="69">
        <f>+D20/42000*100</f>
        <v>0</v>
      </c>
      <c r="E22" s="158">
        <v>-298</v>
      </c>
      <c r="F22" s="69">
        <f>+F20/42000*100</f>
        <v>0</v>
      </c>
      <c r="G22" s="188">
        <v>-281</v>
      </c>
      <c r="H22" s="69"/>
      <c r="I22" s="70"/>
      <c r="J22" s="70"/>
      <c r="K22" s="70"/>
    </row>
    <row r="23" spans="1:11" ht="15">
      <c r="A23" s="68" t="s">
        <v>99</v>
      </c>
      <c r="B23" s="69"/>
      <c r="C23" s="69"/>
      <c r="D23" s="69"/>
      <c r="E23" s="158">
        <v>1287</v>
      </c>
      <c r="F23" s="69"/>
      <c r="G23" s="188">
        <v>1912</v>
      </c>
      <c r="H23" s="69"/>
      <c r="I23" s="70"/>
      <c r="J23" s="70"/>
      <c r="K23" s="70"/>
    </row>
    <row r="24" spans="1:11" ht="15">
      <c r="A24" s="71" t="s">
        <v>100</v>
      </c>
      <c r="B24" s="69"/>
      <c r="C24" s="69"/>
      <c r="D24" s="69"/>
      <c r="E24" s="135"/>
      <c r="F24" s="69"/>
      <c r="G24" s="188"/>
      <c r="H24" s="143"/>
      <c r="I24" s="72"/>
      <c r="J24" s="72"/>
      <c r="K24" s="72"/>
    </row>
    <row r="25" spans="1:11" ht="15">
      <c r="A25" s="71" t="s">
        <v>101</v>
      </c>
      <c r="B25" s="69"/>
      <c r="C25" s="69"/>
      <c r="D25" s="69"/>
      <c r="E25" s="136">
        <v>0</v>
      </c>
      <c r="F25" s="69"/>
      <c r="G25" s="188"/>
      <c r="H25" s="143"/>
      <c r="I25" s="72"/>
      <c r="J25" s="72"/>
      <c r="K25" s="72"/>
    </row>
    <row r="26" spans="1:11" ht="15">
      <c r="A26" s="71" t="s">
        <v>102</v>
      </c>
      <c r="B26" s="69"/>
      <c r="C26" s="69"/>
      <c r="D26" s="69"/>
      <c r="E26" s="136">
        <v>0</v>
      </c>
      <c r="F26" s="69"/>
      <c r="G26" s="188">
        <v>0</v>
      </c>
      <c r="H26" s="143"/>
      <c r="I26" s="72"/>
      <c r="J26" s="72"/>
      <c r="K26" s="72"/>
    </row>
    <row r="27" spans="1:11" ht="15">
      <c r="A27" s="71" t="s">
        <v>103</v>
      </c>
      <c r="B27" s="69"/>
      <c r="C27" s="69"/>
      <c r="D27" s="69"/>
      <c r="E27" s="136"/>
      <c r="F27" s="69"/>
      <c r="G27" s="188"/>
      <c r="H27" s="143"/>
      <c r="I27" s="72"/>
      <c r="J27" s="72"/>
      <c r="K27" s="72"/>
    </row>
    <row r="28" spans="1:11" ht="15">
      <c r="A28" s="71"/>
      <c r="B28" s="69"/>
      <c r="C28" s="69"/>
      <c r="D28" s="69"/>
      <c r="E28" s="137"/>
      <c r="F28" s="69"/>
      <c r="G28" s="189"/>
      <c r="H28" s="143"/>
      <c r="I28" s="72"/>
      <c r="J28" s="72"/>
      <c r="K28" s="72"/>
    </row>
    <row r="29" spans="1:11" ht="15">
      <c r="A29" s="68" t="s">
        <v>104</v>
      </c>
      <c r="B29" s="69"/>
      <c r="C29" s="69"/>
      <c r="D29" s="69"/>
      <c r="E29" s="158">
        <f>SUM(E13:E28)</f>
        <v>9275</v>
      </c>
      <c r="F29" s="69"/>
      <c r="G29" s="188">
        <f>SUM(G14:G28)</f>
        <v>9590</v>
      </c>
      <c r="H29" s="143"/>
      <c r="I29" s="72"/>
      <c r="J29" s="72"/>
      <c r="K29" s="72"/>
    </row>
    <row r="30" spans="1:11" ht="15">
      <c r="A30" s="68"/>
      <c r="B30" s="69"/>
      <c r="C30" s="69"/>
      <c r="D30" s="69"/>
      <c r="E30" s="158"/>
      <c r="F30" s="69"/>
      <c r="G30" s="143"/>
      <c r="H30" s="143"/>
      <c r="I30" s="72"/>
      <c r="J30" s="72"/>
      <c r="K30" s="72"/>
    </row>
    <row r="31" spans="1:11" ht="15">
      <c r="A31" s="68" t="s">
        <v>105</v>
      </c>
      <c r="B31" s="69"/>
      <c r="C31" s="69"/>
      <c r="D31" s="69"/>
      <c r="E31" s="158"/>
      <c r="F31" s="69"/>
      <c r="G31" s="143"/>
      <c r="H31" s="143"/>
      <c r="I31" s="72"/>
      <c r="J31" s="72"/>
      <c r="K31" s="72"/>
    </row>
    <row r="32" spans="1:11" ht="15">
      <c r="A32" s="68"/>
      <c r="B32" s="69"/>
      <c r="C32" s="69"/>
      <c r="D32" s="69"/>
      <c r="E32" s="158"/>
      <c r="F32" s="69"/>
      <c r="G32" s="143"/>
      <c r="H32" s="143"/>
      <c r="I32" s="72"/>
      <c r="J32" s="72"/>
      <c r="K32" s="72"/>
    </row>
    <row r="33" spans="1:11" ht="15">
      <c r="A33" s="68" t="s">
        <v>106</v>
      </c>
      <c r="B33" s="69"/>
      <c r="C33" s="69"/>
      <c r="D33" s="69"/>
      <c r="E33" s="158">
        <v>2181</v>
      </c>
      <c r="F33" s="69"/>
      <c r="G33" s="188">
        <v>2237</v>
      </c>
      <c r="H33" s="143"/>
      <c r="I33" s="72"/>
      <c r="J33" s="72"/>
      <c r="K33" s="72"/>
    </row>
    <row r="34" spans="1:11" ht="15">
      <c r="A34" s="71" t="s">
        <v>107</v>
      </c>
      <c r="B34" s="69"/>
      <c r="C34" s="69"/>
      <c r="D34" s="69"/>
      <c r="E34" s="158">
        <v>27382</v>
      </c>
      <c r="F34" s="69"/>
      <c r="G34" s="188">
        <v>-2159</v>
      </c>
      <c r="H34" s="143"/>
      <c r="I34" s="72"/>
      <c r="J34" s="72"/>
      <c r="K34" s="72"/>
    </row>
    <row r="35" spans="1:11" ht="15">
      <c r="A35" s="71" t="s">
        <v>108</v>
      </c>
      <c r="B35" s="69"/>
      <c r="C35" s="69"/>
      <c r="D35" s="69"/>
      <c r="E35" s="158">
        <v>-417</v>
      </c>
      <c r="F35" s="69"/>
      <c r="G35" s="188">
        <v>-466</v>
      </c>
      <c r="H35" s="143"/>
      <c r="I35" s="72"/>
      <c r="J35" s="72"/>
      <c r="K35" s="72"/>
    </row>
    <row r="36" spans="1:11" ht="15">
      <c r="A36" s="71" t="s">
        <v>109</v>
      </c>
      <c r="B36" s="69"/>
      <c r="C36" s="69"/>
      <c r="D36" s="69"/>
      <c r="E36" s="160">
        <v>-27818</v>
      </c>
      <c r="F36" s="69"/>
      <c r="G36" s="143">
        <v>2812</v>
      </c>
      <c r="H36" s="143"/>
      <c r="I36" s="72"/>
      <c r="J36" s="72"/>
      <c r="K36" s="72"/>
    </row>
    <row r="37" spans="1:11" ht="15">
      <c r="A37" s="69"/>
      <c r="B37" s="69"/>
      <c r="C37" s="69"/>
      <c r="D37" s="69"/>
      <c r="E37" s="142"/>
      <c r="F37" s="69"/>
      <c r="G37" s="142"/>
      <c r="H37" s="143"/>
      <c r="I37" s="72"/>
      <c r="J37" s="72"/>
      <c r="K37" s="72"/>
    </row>
    <row r="38" spans="1:11" ht="15">
      <c r="A38" s="68" t="s">
        <v>110</v>
      </c>
      <c r="B38" s="69"/>
      <c r="C38" s="69"/>
      <c r="D38" s="69"/>
      <c r="E38" s="158">
        <f>SUM(E29:E37)</f>
        <v>10603</v>
      </c>
      <c r="F38" s="69"/>
      <c r="G38" s="188">
        <f>SUM(G33:G36)+G29</f>
        <v>12014</v>
      </c>
      <c r="H38" s="143"/>
      <c r="I38" s="72"/>
      <c r="J38" s="72"/>
      <c r="K38" s="72"/>
    </row>
    <row r="39" spans="1:11" ht="15">
      <c r="A39" s="71"/>
      <c r="B39" s="69"/>
      <c r="C39" s="69"/>
      <c r="D39" s="69"/>
      <c r="F39" s="69"/>
      <c r="G39" s="143"/>
      <c r="H39" s="143"/>
      <c r="I39" s="72"/>
      <c r="J39" s="72"/>
      <c r="K39" s="72"/>
    </row>
    <row r="40" spans="1:11" ht="15">
      <c r="A40" s="68" t="s">
        <v>111</v>
      </c>
      <c r="B40" s="69"/>
      <c r="C40" s="69"/>
      <c r="D40" s="69"/>
      <c r="E40" s="158">
        <v>298</v>
      </c>
      <c r="F40" s="69"/>
      <c r="G40" s="188">
        <v>281</v>
      </c>
      <c r="H40" s="69"/>
      <c r="I40" s="70"/>
      <c r="J40" s="70"/>
      <c r="K40" s="70"/>
    </row>
    <row r="41" spans="1:12" ht="15">
      <c r="A41" s="68" t="s">
        <v>112</v>
      </c>
      <c r="B41" s="69"/>
      <c r="C41" s="69"/>
      <c r="D41" s="69"/>
      <c r="E41" s="158">
        <v>-1287</v>
      </c>
      <c r="F41" s="69"/>
      <c r="G41" s="188">
        <v>-1912</v>
      </c>
      <c r="H41" s="143"/>
      <c r="I41" s="72"/>
      <c r="J41" s="72"/>
      <c r="K41" s="72"/>
      <c r="L41" s="141"/>
    </row>
    <row r="42" spans="1:12" ht="15">
      <c r="A42" s="68" t="s">
        <v>113</v>
      </c>
      <c r="B42" s="69"/>
      <c r="C42" s="69"/>
      <c r="D42" s="69"/>
      <c r="E42" s="158">
        <v>-2028</v>
      </c>
      <c r="F42" s="69"/>
      <c r="G42" s="188">
        <v>-4600</v>
      </c>
      <c r="H42" s="143"/>
      <c r="I42" s="72"/>
      <c r="J42" s="72"/>
      <c r="K42" s="72"/>
      <c r="L42" s="141"/>
    </row>
    <row r="43" spans="1:12" ht="15">
      <c r="A43" s="69"/>
      <c r="B43" s="69"/>
      <c r="C43" s="69"/>
      <c r="D43" s="69"/>
      <c r="E43" s="159"/>
      <c r="F43" s="69"/>
      <c r="G43" s="189"/>
      <c r="H43" s="143"/>
      <c r="I43" s="72"/>
      <c r="J43" s="72"/>
      <c r="K43" s="72"/>
      <c r="L43" s="141"/>
    </row>
    <row r="44" spans="1:12" ht="15">
      <c r="A44" s="68" t="s">
        <v>114</v>
      </c>
      <c r="B44" s="69"/>
      <c r="C44" s="69"/>
      <c r="D44" s="69"/>
      <c r="E44" s="158">
        <f>SUM(E38:E43)</f>
        <v>7586</v>
      </c>
      <c r="F44" s="69"/>
      <c r="G44" s="188">
        <f>SUM(G38:G43)</f>
        <v>5783</v>
      </c>
      <c r="H44" s="143"/>
      <c r="I44" s="72"/>
      <c r="J44" s="72"/>
      <c r="K44" s="72"/>
      <c r="L44" s="141"/>
    </row>
    <row r="45" spans="1:11" ht="15">
      <c r="A45" s="68"/>
      <c r="B45" s="69"/>
      <c r="C45" s="69"/>
      <c r="D45" s="69"/>
      <c r="E45" s="135"/>
      <c r="F45" s="69"/>
      <c r="G45" s="69"/>
      <c r="H45" s="69"/>
      <c r="I45" s="70"/>
      <c r="J45" s="70"/>
      <c r="K45" s="70"/>
    </row>
    <row r="46" spans="1:11" ht="15">
      <c r="A46" s="68"/>
      <c r="B46" s="69"/>
      <c r="C46" s="69"/>
      <c r="D46" s="69"/>
      <c r="E46" s="135"/>
      <c r="F46" s="69"/>
      <c r="G46" s="69"/>
      <c r="H46" s="69"/>
      <c r="I46" s="70"/>
      <c r="J46" s="70"/>
      <c r="K46" s="70"/>
    </row>
    <row r="47" spans="1:11" ht="15">
      <c r="A47" s="53" t="s">
        <v>115</v>
      </c>
      <c r="B47" s="69"/>
      <c r="C47" s="69"/>
      <c r="D47" s="69"/>
      <c r="E47" s="135"/>
      <c r="F47" s="69"/>
      <c r="G47" s="69"/>
      <c r="H47" s="69"/>
      <c r="I47" s="70"/>
      <c r="J47" s="70"/>
      <c r="K47" s="70"/>
    </row>
    <row r="48" spans="1:11" ht="15">
      <c r="A48" s="53"/>
      <c r="B48" s="69"/>
      <c r="C48" s="69"/>
      <c r="D48" s="69"/>
      <c r="E48" s="135"/>
      <c r="F48" s="69"/>
      <c r="G48" s="69"/>
      <c r="H48" s="69"/>
      <c r="I48" s="70"/>
      <c r="J48" s="70"/>
      <c r="K48" s="70"/>
    </row>
    <row r="49" spans="1:51" ht="15">
      <c r="A49" s="71" t="s">
        <v>116</v>
      </c>
      <c r="B49" s="69"/>
      <c r="C49" s="69"/>
      <c r="D49" s="54"/>
      <c r="E49" s="138"/>
      <c r="F49" s="54"/>
      <c r="G49" s="190"/>
      <c r="H49" s="143"/>
      <c r="I49" s="72"/>
      <c r="J49" s="72"/>
      <c r="K49" s="72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</row>
    <row r="50" spans="1:51" ht="15">
      <c r="A50" s="74" t="s">
        <v>117</v>
      </c>
      <c r="B50" s="69"/>
      <c r="C50" s="69"/>
      <c r="D50" s="54"/>
      <c r="E50" s="161">
        <v>-827</v>
      </c>
      <c r="F50" s="54"/>
      <c r="G50" s="191">
        <v>-1338</v>
      </c>
      <c r="H50" s="143"/>
      <c r="I50" s="72"/>
      <c r="J50" s="72"/>
      <c r="K50" s="72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</row>
    <row r="51" spans="1:51" ht="15">
      <c r="A51" s="68" t="s">
        <v>118</v>
      </c>
      <c r="B51" s="69"/>
      <c r="C51" s="69"/>
      <c r="D51" s="54"/>
      <c r="E51" s="161">
        <v>59</v>
      </c>
      <c r="F51" s="75"/>
      <c r="G51" s="191">
        <v>35</v>
      </c>
      <c r="H51" s="143"/>
      <c r="I51" s="72"/>
      <c r="J51" s="72"/>
      <c r="K51" s="72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</row>
    <row r="52" spans="1:51" ht="15">
      <c r="A52" s="71" t="s">
        <v>119</v>
      </c>
      <c r="B52" s="69"/>
      <c r="C52" s="69"/>
      <c r="D52" s="54"/>
      <c r="E52" s="186"/>
      <c r="F52" s="54"/>
      <c r="G52" s="191">
        <v>1470</v>
      </c>
      <c r="H52" s="143"/>
      <c r="I52" s="72"/>
      <c r="J52" s="72"/>
      <c r="K52" s="72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</row>
    <row r="53" spans="1:51" ht="15">
      <c r="A53" s="71" t="s">
        <v>120</v>
      </c>
      <c r="B53" s="69"/>
      <c r="C53" s="69"/>
      <c r="D53" s="54"/>
      <c r="E53" s="139">
        <v>0</v>
      </c>
      <c r="F53" s="54"/>
      <c r="G53" s="191">
        <v>0</v>
      </c>
      <c r="H53" s="143"/>
      <c r="I53" s="72"/>
      <c r="J53" s="72"/>
      <c r="K53" s="72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1:51" ht="15">
      <c r="A54" s="71" t="s">
        <v>244</v>
      </c>
      <c r="B54" s="69"/>
      <c r="C54" s="76"/>
      <c r="D54" s="54"/>
      <c r="E54" s="164"/>
      <c r="F54" s="54"/>
      <c r="G54" s="192">
        <v>-10</v>
      </c>
      <c r="H54" s="143"/>
      <c r="I54" s="72"/>
      <c r="J54" s="72"/>
      <c r="K54" s="72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  <row r="55" spans="1:51" ht="15">
      <c r="A55" s="69"/>
      <c r="B55" s="69"/>
      <c r="C55" s="69"/>
      <c r="D55" s="54"/>
      <c r="E55" s="162">
        <f>SUM(E50:E54)</f>
        <v>-768</v>
      </c>
      <c r="F55" s="54"/>
      <c r="G55" s="193">
        <f>SUM(G50:G54)</f>
        <v>157</v>
      </c>
      <c r="H55" s="143"/>
      <c r="I55" s="72"/>
      <c r="J55" s="72"/>
      <c r="K55" s="72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</row>
    <row r="56" spans="1:51" ht="15">
      <c r="A56" s="68" t="s">
        <v>121</v>
      </c>
      <c r="B56" s="69"/>
      <c r="C56" s="69"/>
      <c r="D56" s="69"/>
      <c r="E56" s="158">
        <f>+E55+E44</f>
        <v>6818</v>
      </c>
      <c r="F56" s="69"/>
      <c r="G56" s="194">
        <f>+G55+G44</f>
        <v>5940</v>
      </c>
      <c r="H56" s="143"/>
      <c r="I56" s="72"/>
      <c r="J56" s="72"/>
      <c r="K56" s="72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</row>
    <row r="57" spans="1:51" ht="15">
      <c r="A57" s="69"/>
      <c r="B57" s="69"/>
      <c r="C57" s="69"/>
      <c r="D57" s="69"/>
      <c r="E57" s="135"/>
      <c r="F57" s="69"/>
      <c r="G57" s="143"/>
      <c r="H57" s="143"/>
      <c r="I57" s="72"/>
      <c r="J57" s="72"/>
      <c r="K57" s="72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</row>
    <row r="58" spans="1:51" ht="15">
      <c r="A58" s="77" t="s">
        <v>122</v>
      </c>
      <c r="B58" s="69"/>
      <c r="C58" s="69"/>
      <c r="D58" s="69"/>
      <c r="E58" s="135"/>
      <c r="F58" s="69"/>
      <c r="G58" s="143"/>
      <c r="H58" s="143"/>
      <c r="I58" s="72"/>
      <c r="J58" s="72"/>
      <c r="K58" s="72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</row>
    <row r="59" spans="1:51" ht="15">
      <c r="A59" s="69"/>
      <c r="B59" s="69"/>
      <c r="C59" s="69"/>
      <c r="D59" s="69"/>
      <c r="E59" s="135"/>
      <c r="F59" s="69"/>
      <c r="G59" s="189"/>
      <c r="H59" s="143"/>
      <c r="I59" s="72"/>
      <c r="J59" s="72"/>
      <c r="K59" s="72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</row>
    <row r="60" spans="1:51" ht="15">
      <c r="A60" s="68" t="s">
        <v>123</v>
      </c>
      <c r="B60" s="69"/>
      <c r="C60" s="69"/>
      <c r="D60" s="69"/>
      <c r="E60" s="163">
        <v>21812</v>
      </c>
      <c r="F60" s="69"/>
      <c r="G60" s="191">
        <v>11666</v>
      </c>
      <c r="H60" s="143"/>
      <c r="I60" s="72"/>
      <c r="J60" s="72"/>
      <c r="K60" s="72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</row>
    <row r="61" spans="1:51" ht="15">
      <c r="A61" s="68" t="s">
        <v>259</v>
      </c>
      <c r="B61" s="69"/>
      <c r="C61" s="69"/>
      <c r="D61" s="69"/>
      <c r="E61" s="161">
        <v>1222</v>
      </c>
      <c r="F61" s="69"/>
      <c r="G61" s="191">
        <v>0</v>
      </c>
      <c r="H61" s="143"/>
      <c r="I61" s="72"/>
      <c r="J61" s="72"/>
      <c r="K61" s="72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</row>
    <row r="62" spans="1:51" ht="15">
      <c r="A62" s="71" t="s">
        <v>124</v>
      </c>
      <c r="B62" s="69"/>
      <c r="C62" s="69"/>
      <c r="D62" s="69"/>
      <c r="E62" s="161">
        <v>-1282</v>
      </c>
      <c r="F62" s="69"/>
      <c r="G62" s="191">
        <v>-520</v>
      </c>
      <c r="H62" s="143"/>
      <c r="I62" s="72"/>
      <c r="J62" s="72"/>
      <c r="K62" s="72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</row>
    <row r="63" spans="1:51" ht="15">
      <c r="A63" s="68" t="s">
        <v>125</v>
      </c>
      <c r="B63" s="69"/>
      <c r="C63" s="69"/>
      <c r="D63" s="69"/>
      <c r="E63" s="161">
        <v>-32225</v>
      </c>
      <c r="F63" s="69"/>
      <c r="G63" s="191">
        <v>-4750</v>
      </c>
      <c r="H63" s="143"/>
      <c r="I63" s="72"/>
      <c r="J63" s="72"/>
      <c r="K63" s="72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</row>
    <row r="64" spans="1:51" ht="15">
      <c r="A64" s="71" t="s">
        <v>126</v>
      </c>
      <c r="B64" s="69"/>
      <c r="C64" s="69"/>
      <c r="D64" s="54"/>
      <c r="E64" s="161">
        <v>-2114</v>
      </c>
      <c r="F64" s="54"/>
      <c r="G64" s="191">
        <v>-1750</v>
      </c>
      <c r="H64" s="143"/>
      <c r="I64" s="72"/>
      <c r="J64" s="72"/>
      <c r="K64" s="72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</row>
    <row r="65" spans="1:51" ht="15">
      <c r="A65" s="68" t="s">
        <v>127</v>
      </c>
      <c r="B65" s="69"/>
      <c r="C65" s="69"/>
      <c r="D65" s="54"/>
      <c r="E65" s="161">
        <v>0</v>
      </c>
      <c r="F65" s="54"/>
      <c r="G65" s="191">
        <v>7996</v>
      </c>
      <c r="H65" s="143"/>
      <c r="I65" s="72"/>
      <c r="J65" s="72"/>
      <c r="K65" s="72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</row>
    <row r="66" spans="1:51" ht="15">
      <c r="A66" s="68"/>
      <c r="B66" s="69"/>
      <c r="C66" s="69"/>
      <c r="D66" s="54"/>
      <c r="E66" s="164"/>
      <c r="F66" s="54"/>
      <c r="G66" s="195"/>
      <c r="H66" s="143"/>
      <c r="I66" s="72"/>
      <c r="J66" s="72"/>
      <c r="K66" s="72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</row>
    <row r="67" spans="1:51" ht="15">
      <c r="A67" s="68" t="s">
        <v>128</v>
      </c>
      <c r="B67" s="69"/>
      <c r="C67" s="69"/>
      <c r="D67" s="54"/>
      <c r="E67" s="158">
        <f>SUM(E60:E66)</f>
        <v>-12587</v>
      </c>
      <c r="F67" s="54"/>
      <c r="G67" s="194">
        <f>SUM(G60:G66)</f>
        <v>12642</v>
      </c>
      <c r="H67" s="143"/>
      <c r="I67" s="72"/>
      <c r="J67" s="72"/>
      <c r="K67" s="72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</row>
    <row r="68" spans="1:51" ht="15">
      <c r="A68" s="69"/>
      <c r="B68" s="69"/>
      <c r="C68" s="69"/>
      <c r="D68" s="54"/>
      <c r="E68" s="137"/>
      <c r="F68" s="54"/>
      <c r="G68" s="196"/>
      <c r="H68" s="143"/>
      <c r="I68" s="72"/>
      <c r="J68" s="72"/>
      <c r="K68" s="72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</row>
    <row r="69" spans="1:51" ht="15">
      <c r="A69" s="68" t="s">
        <v>129</v>
      </c>
      <c r="B69" s="69"/>
      <c r="C69" s="69"/>
      <c r="D69" s="54"/>
      <c r="E69" s="158">
        <f>+E67+E56</f>
        <v>-5769</v>
      </c>
      <c r="F69" s="54"/>
      <c r="G69" s="194">
        <f>+G67+G56</f>
        <v>18582</v>
      </c>
      <c r="H69" s="143"/>
      <c r="I69" s="72"/>
      <c r="J69" s="72"/>
      <c r="K69" s="72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</row>
    <row r="70" spans="1:51" ht="15">
      <c r="A70" s="69"/>
      <c r="B70" s="69"/>
      <c r="C70" s="69"/>
      <c r="D70" s="69"/>
      <c r="E70" s="135"/>
      <c r="F70" s="69"/>
      <c r="G70" s="194"/>
      <c r="H70" s="143"/>
      <c r="I70" s="72"/>
      <c r="J70" s="72"/>
      <c r="K70" s="72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</row>
    <row r="71" spans="1:51" ht="15">
      <c r="A71" s="68" t="s">
        <v>130</v>
      </c>
      <c r="B71" s="69"/>
      <c r="C71" s="69"/>
      <c r="D71" s="69"/>
      <c r="E71" s="158">
        <v>34420</v>
      </c>
      <c r="F71" s="69"/>
      <c r="G71" s="194">
        <v>9505</v>
      </c>
      <c r="H71" s="143"/>
      <c r="I71" s="72"/>
      <c r="J71" s="72"/>
      <c r="K71" s="72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</row>
    <row r="72" spans="1:51" ht="15">
      <c r="A72" s="69"/>
      <c r="B72" s="69"/>
      <c r="C72" s="69"/>
      <c r="D72" s="69"/>
      <c r="E72" s="135"/>
      <c r="F72" s="69"/>
      <c r="G72" s="194"/>
      <c r="H72" s="143"/>
      <c r="I72" s="72"/>
      <c r="J72" s="72"/>
      <c r="K72" s="72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</row>
    <row r="73" spans="1:51" ht="15.75" thickBot="1">
      <c r="A73" s="68" t="s">
        <v>131</v>
      </c>
      <c r="B73" s="69" t="s">
        <v>261</v>
      </c>
      <c r="C73" s="152">
        <v>1</v>
      </c>
      <c r="D73" s="69"/>
      <c r="E73" s="165">
        <f>SUM(E69:E72)</f>
        <v>28651</v>
      </c>
      <c r="F73" s="69"/>
      <c r="G73" s="197">
        <f>SUM(G69:G72)</f>
        <v>28087</v>
      </c>
      <c r="H73" s="143"/>
      <c r="I73" s="72"/>
      <c r="J73" s="72"/>
      <c r="K73" s="72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</row>
    <row r="74" spans="3:51" ht="15.75" thickTop="1">
      <c r="C74" s="69"/>
      <c r="D74" s="69"/>
      <c r="E74" s="135"/>
      <c r="F74" s="69"/>
      <c r="G74" s="143"/>
      <c r="H74" s="143"/>
      <c r="I74" s="72"/>
      <c r="J74" s="72"/>
      <c r="K74" s="72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</row>
    <row r="75" spans="3:51" ht="15">
      <c r="C75" s="69"/>
      <c r="D75" s="69"/>
      <c r="E75" s="135">
        <f>+E73-E93</f>
        <v>0</v>
      </c>
      <c r="F75" s="69"/>
      <c r="G75" s="135">
        <f>+G73-G93</f>
        <v>0</v>
      </c>
      <c r="H75" s="143"/>
      <c r="I75" s="72"/>
      <c r="J75" s="72"/>
      <c r="K75" s="72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</row>
    <row r="76" spans="3:51" ht="15">
      <c r="C76" s="76"/>
      <c r="D76" s="69"/>
      <c r="E76" s="140"/>
      <c r="F76" s="69"/>
      <c r="G76" s="143"/>
      <c r="H76" s="143"/>
      <c r="I76" s="72"/>
      <c r="J76" s="72"/>
      <c r="K76" s="72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</row>
    <row r="77" spans="5:51" ht="15.75">
      <c r="E77" s="85"/>
      <c r="G77" s="198"/>
      <c r="H77" s="141"/>
      <c r="I77" s="144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</row>
    <row r="78" spans="1:51" ht="15.75">
      <c r="A78" s="21" t="s">
        <v>132</v>
      </c>
      <c r="B78" s="2"/>
      <c r="C78" s="2"/>
      <c r="D78" s="2"/>
      <c r="E78" s="85"/>
      <c r="F78" s="2"/>
      <c r="G78" s="38"/>
      <c r="H78" s="141"/>
      <c r="I78" s="144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</row>
    <row r="79" spans="1:51" ht="15.75">
      <c r="A79" s="79" t="s">
        <v>133</v>
      </c>
      <c r="B79" s="80"/>
      <c r="C79" s="2"/>
      <c r="D79" s="80"/>
      <c r="E79" s="64" t="s">
        <v>6</v>
      </c>
      <c r="F79" s="81"/>
      <c r="G79" s="199" t="s">
        <v>6</v>
      </c>
      <c r="H79" s="81"/>
      <c r="I79" s="145"/>
      <c r="J79" s="146"/>
      <c r="K79" s="146"/>
      <c r="L79" s="146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</row>
    <row r="80" spans="1:51" ht="15.75">
      <c r="A80" s="79"/>
      <c r="B80" s="80"/>
      <c r="C80" s="2"/>
      <c r="D80" s="80"/>
      <c r="E80" s="2"/>
      <c r="F80" s="83"/>
      <c r="G80" s="200"/>
      <c r="H80" s="147"/>
      <c r="I80" s="148"/>
      <c r="J80" s="149"/>
      <c r="K80" s="146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</row>
    <row r="81" spans="1:51" ht="15.75">
      <c r="A81" s="84" t="s">
        <v>134</v>
      </c>
      <c r="B81" s="80"/>
      <c r="C81" s="2"/>
      <c r="D81" s="80"/>
      <c r="E81" s="166">
        <v>24662</v>
      </c>
      <c r="F81" s="87"/>
      <c r="G81" s="201">
        <v>18308</v>
      </c>
      <c r="H81" s="146"/>
      <c r="I81" s="88"/>
      <c r="J81" s="81"/>
      <c r="K81" s="89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</row>
    <row r="82" spans="1:51" ht="15.75">
      <c r="A82" s="84" t="s">
        <v>135</v>
      </c>
      <c r="B82" s="80"/>
      <c r="C82" s="2"/>
      <c r="D82" s="80"/>
      <c r="E82" s="167">
        <v>3314</v>
      </c>
      <c r="F82" s="87"/>
      <c r="G82" s="201">
        <v>2280</v>
      </c>
      <c r="H82" s="150"/>
      <c r="I82" s="91"/>
      <c r="J82" s="96"/>
      <c r="K82" s="86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</row>
    <row r="83" spans="1:51" ht="15.75">
      <c r="A83" s="84" t="s">
        <v>136</v>
      </c>
      <c r="B83" s="80"/>
      <c r="C83" s="2"/>
      <c r="D83" s="80"/>
      <c r="E83" s="166">
        <v>8172</v>
      </c>
      <c r="F83" s="87"/>
      <c r="G83" s="201">
        <v>11541</v>
      </c>
      <c r="H83" s="146"/>
      <c r="I83" s="88"/>
      <c r="J83" s="81"/>
      <c r="K83" s="89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</row>
    <row r="84" spans="2:51" ht="15.75">
      <c r="B84" s="80"/>
      <c r="C84" s="2"/>
      <c r="D84" s="80"/>
      <c r="E84" s="168"/>
      <c r="F84" s="87"/>
      <c r="G84" s="202"/>
      <c r="H84" s="146"/>
      <c r="I84" s="88"/>
      <c r="J84" s="81"/>
      <c r="K84" s="89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</row>
    <row r="85" spans="1:51" ht="15.75">
      <c r="A85" s="84" t="s">
        <v>137</v>
      </c>
      <c r="B85" s="80"/>
      <c r="C85" s="2"/>
      <c r="D85" s="80"/>
      <c r="E85" s="166">
        <f>SUM(E81:E84)</f>
        <v>36148</v>
      </c>
      <c r="F85" s="87"/>
      <c r="G85" s="201">
        <f>SUM(G81:G84)</f>
        <v>32129</v>
      </c>
      <c r="H85" s="146"/>
      <c r="I85" s="88"/>
      <c r="J85" s="81"/>
      <c r="K85" s="89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</row>
    <row r="86" spans="1:51" ht="15.75">
      <c r="A86" s="84"/>
      <c r="B86" s="80"/>
      <c r="C86" s="2"/>
      <c r="D86" s="80"/>
      <c r="E86" s="166"/>
      <c r="F86" s="87"/>
      <c r="G86" s="201"/>
      <c r="H86" s="146"/>
      <c r="I86" s="88"/>
      <c r="J86" s="81"/>
      <c r="K86" s="89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</row>
    <row r="87" spans="1:51" ht="15.75">
      <c r="A87" s="92" t="s">
        <v>138</v>
      </c>
      <c r="B87" s="84" t="s">
        <v>139</v>
      </c>
      <c r="C87" s="2"/>
      <c r="D87" s="80"/>
      <c r="E87" s="169">
        <v>-2109</v>
      </c>
      <c r="F87" s="93"/>
      <c r="G87" s="203">
        <v>-1377</v>
      </c>
      <c r="H87" s="94"/>
      <c r="I87" s="88"/>
      <c r="J87" s="81"/>
      <c r="K87" s="89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</row>
    <row r="88" spans="1:51" ht="15.75">
      <c r="A88" s="95" t="s">
        <v>140</v>
      </c>
      <c r="B88" s="84" t="s">
        <v>141</v>
      </c>
      <c r="C88" s="2"/>
      <c r="D88" s="80"/>
      <c r="E88" s="170">
        <v>0</v>
      </c>
      <c r="F88" s="87"/>
      <c r="G88" s="204">
        <v>0</v>
      </c>
      <c r="H88" s="94"/>
      <c r="I88" s="88"/>
      <c r="J88" s="81"/>
      <c r="K88" s="89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</row>
    <row r="89" spans="1:51" ht="15.75">
      <c r="A89" s="95"/>
      <c r="B89" s="84"/>
      <c r="C89" s="2"/>
      <c r="D89" s="80"/>
      <c r="E89" s="167">
        <f>SUM(E87:E88)</f>
        <v>-2109</v>
      </c>
      <c r="F89" s="87"/>
      <c r="G89" s="201">
        <f>SUM(G87:G88)</f>
        <v>-1377</v>
      </c>
      <c r="H89" s="94"/>
      <c r="I89" s="91"/>
      <c r="J89" s="81"/>
      <c r="K89" s="86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</row>
    <row r="90" spans="1:51" ht="15.75">
      <c r="A90" s="95"/>
      <c r="B90" s="84"/>
      <c r="C90" s="2"/>
      <c r="D90" s="80"/>
      <c r="E90" s="171"/>
      <c r="F90" s="87"/>
      <c r="G90" s="202"/>
      <c r="H90" s="94"/>
      <c r="I90" s="88"/>
      <c r="J90" s="81"/>
      <c r="K90" s="89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</row>
    <row r="91" spans="1:51" ht="15.75">
      <c r="A91" s="84"/>
      <c r="B91" s="80"/>
      <c r="C91" s="2"/>
      <c r="D91" s="80"/>
      <c r="E91" s="167">
        <f>+E85+E89</f>
        <v>34039</v>
      </c>
      <c r="F91" s="87"/>
      <c r="G91" s="201">
        <f>+G89+G85</f>
        <v>30752</v>
      </c>
      <c r="H91" s="146"/>
      <c r="I91" s="91"/>
      <c r="J91" s="81"/>
      <c r="K91" s="86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</row>
    <row r="92" spans="1:51" ht="15.75">
      <c r="A92" s="84" t="s">
        <v>142</v>
      </c>
      <c r="B92" s="80"/>
      <c r="C92" s="2"/>
      <c r="D92" s="80"/>
      <c r="E92" s="166">
        <v>-5388</v>
      </c>
      <c r="F92" s="87"/>
      <c r="G92" s="201">
        <v>-2665</v>
      </c>
      <c r="H92" s="94"/>
      <c r="I92" s="88"/>
      <c r="J92" s="88"/>
      <c r="K92" s="88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</row>
    <row r="93" spans="1:51" ht="16.5" thickBot="1">
      <c r="A93" s="84"/>
      <c r="B93" s="80"/>
      <c r="C93" s="2"/>
      <c r="D93" s="80"/>
      <c r="E93" s="172">
        <f>SUM(E91:E92)</f>
        <v>28651</v>
      </c>
      <c r="F93" s="87"/>
      <c r="G93" s="205">
        <f>SUM(G91:G92)</f>
        <v>28087</v>
      </c>
      <c r="H93" s="94"/>
      <c r="I93" s="88"/>
      <c r="J93" s="151"/>
      <c r="K93" s="89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</row>
    <row r="94" spans="1:51" ht="16.5" thickTop="1">
      <c r="A94" s="44"/>
      <c r="B94" s="84"/>
      <c r="C94" s="80"/>
      <c r="D94" s="80"/>
      <c r="E94" s="173"/>
      <c r="F94" s="82"/>
      <c r="G94" s="167"/>
      <c r="H94" s="146"/>
      <c r="I94" s="145"/>
      <c r="J94" s="146"/>
      <c r="K94" s="93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</row>
    <row r="95" spans="1:51" ht="12.75">
      <c r="A95" s="2"/>
      <c r="B95" s="2"/>
      <c r="C95" s="2"/>
      <c r="D95" s="2"/>
      <c r="E95" s="34"/>
      <c r="F95" s="2"/>
      <c r="G95" s="38"/>
      <c r="H95" s="141"/>
      <c r="I95" s="144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</row>
    <row r="96" spans="1:51" ht="12.75">
      <c r="A96" s="4" t="s">
        <v>186</v>
      </c>
      <c r="B96" s="2"/>
      <c r="C96" s="2"/>
      <c r="D96" s="2"/>
      <c r="E96" s="34"/>
      <c r="F96" s="2"/>
      <c r="G96" s="38"/>
      <c r="H96" s="141"/>
      <c r="I96" s="144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</row>
    <row r="97" spans="1:51" ht="12.75">
      <c r="A97" s="4" t="s">
        <v>249</v>
      </c>
      <c r="B97" s="2"/>
      <c r="C97" s="2"/>
      <c r="D97" s="2"/>
      <c r="E97" s="34"/>
      <c r="F97" s="2"/>
      <c r="G97" s="38"/>
      <c r="H97" s="141"/>
      <c r="I97" s="144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</row>
    <row r="98" spans="1:51" ht="12.75">
      <c r="A98" s="2"/>
      <c r="B98" s="2"/>
      <c r="C98" s="2"/>
      <c r="D98" s="2"/>
      <c r="E98" s="34"/>
      <c r="F98" s="2"/>
      <c r="G98" s="38"/>
      <c r="H98" s="141"/>
      <c r="I98" s="144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</row>
    <row r="99" spans="1:51" ht="12.75">
      <c r="A99" s="2"/>
      <c r="B99" s="2"/>
      <c r="C99" s="2"/>
      <c r="D99" s="2"/>
      <c r="E99" s="187"/>
      <c r="F99" s="2"/>
      <c r="G99" s="38"/>
      <c r="H99" s="141"/>
      <c r="I99" s="144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</row>
    <row r="100" spans="7:51" ht="12.75">
      <c r="G100" s="198"/>
      <c r="H100" s="141"/>
      <c r="I100" s="144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</row>
    <row r="101" spans="7:51" ht="12.75">
      <c r="G101" s="198"/>
      <c r="H101" s="141"/>
      <c r="I101" s="144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</row>
    <row r="102" spans="7:51" ht="12.75">
      <c r="G102" s="198"/>
      <c r="H102" s="141"/>
      <c r="I102" s="144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</row>
    <row r="103" spans="7:51" ht="12.75">
      <c r="G103" s="198"/>
      <c r="H103" s="141"/>
      <c r="I103" s="144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</row>
    <row r="104" spans="7:51" ht="12.75">
      <c r="G104" s="198"/>
      <c r="H104" s="141"/>
      <c r="I104" s="144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</row>
    <row r="105" spans="7:51" ht="12.75">
      <c r="G105" s="198"/>
      <c r="H105" s="141"/>
      <c r="I105" s="144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</row>
    <row r="106" spans="7:51" ht="12.75">
      <c r="G106" s="198"/>
      <c r="H106" s="141"/>
      <c r="I106" s="144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</row>
    <row r="107" spans="7:51" ht="12.75">
      <c r="G107" s="198"/>
      <c r="H107" s="141"/>
      <c r="I107" s="144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</row>
    <row r="108" spans="7:51" ht="12.75">
      <c r="G108" s="198"/>
      <c r="H108" s="141"/>
      <c r="I108" s="144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</row>
    <row r="109" spans="7:51" ht="12.75">
      <c r="G109" s="198"/>
      <c r="H109" s="141"/>
      <c r="I109" s="144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</row>
    <row r="110" spans="7:51" ht="12.75">
      <c r="G110" s="198"/>
      <c r="H110" s="141"/>
      <c r="I110" s="144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</row>
    <row r="111" spans="2:51" ht="12.75">
      <c r="B111" t="s">
        <v>269</v>
      </c>
      <c r="G111" s="198"/>
      <c r="H111" s="141"/>
      <c r="I111" s="144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</row>
    <row r="112" spans="2:51" ht="12.75">
      <c r="B112" t="s">
        <v>272</v>
      </c>
      <c r="G112" s="198"/>
      <c r="H112" s="141"/>
      <c r="I112" s="144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</row>
    <row r="113" spans="7:51" ht="12.75">
      <c r="G113" s="198"/>
      <c r="H113" s="141"/>
      <c r="I113" s="144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</row>
    <row r="114" spans="7:51" ht="12.75">
      <c r="G114" s="198"/>
      <c r="H114" s="141"/>
      <c r="I114" s="144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</row>
    <row r="115" spans="7:51" ht="12.75">
      <c r="G115" s="198"/>
      <c r="H115" s="141"/>
      <c r="I115" s="144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</row>
    <row r="116" spans="7:51" ht="12.75">
      <c r="G116" s="198"/>
      <c r="H116" s="141"/>
      <c r="I116" s="144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</row>
    <row r="117" spans="7:51" ht="12.75">
      <c r="G117" s="198"/>
      <c r="H117" s="141"/>
      <c r="I117" s="144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</row>
    <row r="118" spans="7:51" ht="12.75">
      <c r="G118" s="198"/>
      <c r="H118" s="141"/>
      <c r="I118" s="144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</row>
    <row r="119" spans="7:51" ht="12.75">
      <c r="G119" s="198"/>
      <c r="H119" s="141"/>
      <c r="I119" s="144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</row>
    <row r="120" spans="7:51" ht="12.75">
      <c r="G120" s="198"/>
      <c r="H120" s="141"/>
      <c r="I120" s="144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</row>
    <row r="121" spans="7:9" ht="12.75">
      <c r="G121" s="206"/>
      <c r="I121" s="78"/>
    </row>
    <row r="122" spans="7:9" ht="12.75">
      <c r="G122" s="206"/>
      <c r="I122" s="78"/>
    </row>
    <row r="123" spans="7:9" ht="12.75">
      <c r="G123" s="206"/>
      <c r="I123" s="78"/>
    </row>
    <row r="124" spans="7:9" ht="12.75">
      <c r="G124" s="206"/>
      <c r="I124" s="78"/>
    </row>
    <row r="125" spans="7:9" ht="12.75">
      <c r="G125" s="206"/>
      <c r="I125" s="78"/>
    </row>
    <row r="126" spans="7:9" ht="12.75">
      <c r="G126" s="206"/>
      <c r="I126" s="78"/>
    </row>
    <row r="127" spans="7:9" ht="12.75">
      <c r="G127" s="206"/>
      <c r="I127" s="78"/>
    </row>
    <row r="128" spans="7:9" ht="12.75">
      <c r="G128" s="206"/>
      <c r="I128" s="78"/>
    </row>
    <row r="129" spans="7:9" ht="12.75">
      <c r="G129" s="206"/>
      <c r="I129" s="78"/>
    </row>
    <row r="130" spans="7:9" ht="12.75">
      <c r="G130" s="206"/>
      <c r="I130" s="78"/>
    </row>
    <row r="131" spans="7:9" ht="12.75">
      <c r="G131" s="206"/>
      <c r="I131" s="78"/>
    </row>
    <row r="132" spans="7:9" ht="12.75">
      <c r="G132" s="206"/>
      <c r="I132" s="78"/>
    </row>
    <row r="133" spans="7:9" ht="12.75">
      <c r="G133" s="206"/>
      <c r="I133" s="78"/>
    </row>
    <row r="134" spans="7:9" ht="12.75">
      <c r="G134" s="206"/>
      <c r="I134" s="78"/>
    </row>
    <row r="135" spans="7:9" ht="12.75">
      <c r="G135" s="206"/>
      <c r="I135" s="78"/>
    </row>
    <row r="136" spans="7:9" ht="12.75">
      <c r="G136" s="206"/>
      <c r="I136" s="78"/>
    </row>
    <row r="137" spans="7:9" ht="12.75">
      <c r="G137" s="206"/>
      <c r="I137" s="78"/>
    </row>
    <row r="138" spans="7:9" ht="12.75">
      <c r="G138" s="206"/>
      <c r="I138" s="78"/>
    </row>
    <row r="139" spans="7:9" ht="12.75">
      <c r="G139" s="206"/>
      <c r="I139" s="78"/>
    </row>
    <row r="140" spans="7:9" ht="12.75">
      <c r="G140" s="206"/>
      <c r="I140" s="78"/>
    </row>
    <row r="141" spans="7:9" ht="12.75">
      <c r="G141" s="206"/>
      <c r="I141" s="78"/>
    </row>
    <row r="142" spans="7:9" ht="12.75">
      <c r="G142" s="206"/>
      <c r="I142" s="78"/>
    </row>
    <row r="143" spans="7:9" ht="12.75">
      <c r="G143" s="206"/>
      <c r="I143" s="78"/>
    </row>
    <row r="144" spans="7:9" ht="12.75">
      <c r="G144" s="206"/>
      <c r="I144" s="78"/>
    </row>
    <row r="145" spans="7:9" ht="12.75">
      <c r="G145" s="206"/>
      <c r="I145" s="78"/>
    </row>
    <row r="146" spans="7:9" ht="12.75">
      <c r="G146" s="206"/>
      <c r="I146" s="78"/>
    </row>
    <row r="147" spans="7:9" ht="12.75">
      <c r="G147" s="206"/>
      <c r="I147" s="78"/>
    </row>
    <row r="148" spans="7:9" ht="12.75">
      <c r="G148" s="206"/>
      <c r="I148" s="78"/>
    </row>
    <row r="149" spans="7:9" ht="12.75">
      <c r="G149" s="206"/>
      <c r="I149" s="78"/>
    </row>
    <row r="150" spans="7:9" ht="12.75">
      <c r="G150" s="206"/>
      <c r="I150" s="78"/>
    </row>
    <row r="151" spans="7:9" ht="12.75">
      <c r="G151" s="206"/>
      <c r="I151" s="78"/>
    </row>
    <row r="152" spans="7:9" ht="12.75">
      <c r="G152" s="206"/>
      <c r="I152" s="78"/>
    </row>
    <row r="153" spans="7:9" ht="12.75">
      <c r="G153" s="206"/>
      <c r="I153" s="78"/>
    </row>
    <row r="154" spans="7:9" ht="12.75">
      <c r="G154" s="206"/>
      <c r="I154" s="78"/>
    </row>
    <row r="155" spans="7:9" ht="12.75">
      <c r="G155" s="206"/>
      <c r="I155" s="78"/>
    </row>
    <row r="156" spans="7:9" ht="12.75">
      <c r="G156" s="206"/>
      <c r="I156" s="78"/>
    </row>
    <row r="157" spans="7:9" ht="12.75">
      <c r="G157" s="206"/>
      <c r="I157" s="78"/>
    </row>
    <row r="158" spans="7:9" ht="12.75">
      <c r="G158" s="206"/>
      <c r="I158" s="78"/>
    </row>
    <row r="159" spans="7:9" ht="12.75">
      <c r="G159" s="206"/>
      <c r="I159" s="78"/>
    </row>
    <row r="160" spans="7:9" ht="12.75">
      <c r="G160" s="206"/>
      <c r="I160" s="78"/>
    </row>
    <row r="161" spans="7:9" ht="12.75">
      <c r="G161" s="206"/>
      <c r="I161" s="78"/>
    </row>
    <row r="162" spans="7:9" ht="12.75">
      <c r="G162" s="206"/>
      <c r="I162" s="78"/>
    </row>
    <row r="163" spans="7:9" ht="12.75">
      <c r="G163" s="206"/>
      <c r="I163" s="78"/>
    </row>
    <row r="164" spans="7:9" ht="12.75">
      <c r="G164" s="206"/>
      <c r="I164" s="78"/>
    </row>
    <row r="165" spans="7:9" ht="12.75">
      <c r="G165" s="206"/>
      <c r="I165" s="78"/>
    </row>
    <row r="166" spans="7:9" ht="12.75">
      <c r="G166" s="206"/>
      <c r="I166" s="78"/>
    </row>
    <row r="167" spans="7:9" ht="12.75">
      <c r="G167" s="206"/>
      <c r="I167" s="78"/>
    </row>
    <row r="168" spans="7:9" ht="12.75">
      <c r="G168" s="206"/>
      <c r="I168" s="78"/>
    </row>
    <row r="169" spans="7:9" ht="12.75">
      <c r="G169" s="206"/>
      <c r="I169" s="78"/>
    </row>
    <row r="170" spans="7:9" ht="12.75">
      <c r="G170" s="206"/>
      <c r="I170" s="78"/>
    </row>
    <row r="171" spans="7:9" ht="12.75">
      <c r="G171" s="206"/>
      <c r="I171" s="78"/>
    </row>
    <row r="172" spans="7:9" ht="12.75">
      <c r="G172" s="206"/>
      <c r="I172" s="78"/>
    </row>
    <row r="173" spans="7:9" ht="12.75">
      <c r="G173" s="206"/>
      <c r="I173" s="78"/>
    </row>
    <row r="174" spans="7:9" ht="12.75">
      <c r="G174" s="206"/>
      <c r="I174" s="78"/>
    </row>
    <row r="175" spans="7:9" ht="12.75">
      <c r="G175" s="206"/>
      <c r="I175" s="78"/>
    </row>
    <row r="176" spans="7:9" ht="12.75">
      <c r="G176" s="206"/>
      <c r="I176" s="78"/>
    </row>
    <row r="177" spans="7:9" ht="12.75">
      <c r="G177" s="206"/>
      <c r="I177" s="78"/>
    </row>
    <row r="178" spans="7:9" ht="12.75">
      <c r="G178" s="206"/>
      <c r="I178" s="78"/>
    </row>
    <row r="179" spans="7:9" ht="12.75">
      <c r="G179" s="206"/>
      <c r="I179" s="78"/>
    </row>
    <row r="180" spans="7:9" ht="12.75">
      <c r="G180" s="206"/>
      <c r="I180" s="78"/>
    </row>
    <row r="181" spans="7:9" ht="12.75">
      <c r="G181" s="206"/>
      <c r="I181" s="78"/>
    </row>
    <row r="182" spans="7:9" ht="12.75">
      <c r="G182" s="206"/>
      <c r="I182" s="78"/>
    </row>
    <row r="183" spans="7:9" ht="12.75">
      <c r="G183" s="206"/>
      <c r="I183" s="78"/>
    </row>
    <row r="184" spans="7:9" ht="12.75">
      <c r="G184" s="206"/>
      <c r="I184" s="78"/>
    </row>
    <row r="185" spans="7:9" ht="12.75">
      <c r="G185" s="206"/>
      <c r="I185" s="78"/>
    </row>
    <row r="186" spans="7:9" ht="12.75">
      <c r="G186" s="206"/>
      <c r="I186" s="78"/>
    </row>
    <row r="187" spans="7:9" ht="12.75">
      <c r="G187" s="206"/>
      <c r="I187" s="78"/>
    </row>
    <row r="188" spans="7:9" ht="12.75">
      <c r="G188" s="206"/>
      <c r="I188" s="78"/>
    </row>
    <row r="189" spans="7:9" ht="12.75">
      <c r="G189" s="206"/>
      <c r="I189" s="78"/>
    </row>
    <row r="190" spans="7:9" ht="12.75">
      <c r="G190" s="206"/>
      <c r="I190" s="78"/>
    </row>
    <row r="191" spans="7:9" ht="12.75">
      <c r="G191" s="206"/>
      <c r="I191" s="78"/>
    </row>
    <row r="192" spans="7:9" ht="12.75">
      <c r="G192" s="206"/>
      <c r="I192" s="78"/>
    </row>
    <row r="193" spans="7:9" ht="12.75">
      <c r="G193" s="206"/>
      <c r="I193" s="78"/>
    </row>
    <row r="194" spans="7:9" ht="12.75">
      <c r="G194" s="206"/>
      <c r="I194" s="78"/>
    </row>
    <row r="195" spans="7:9" ht="12.75">
      <c r="G195" s="206"/>
      <c r="I195" s="78"/>
    </row>
    <row r="196" spans="7:9" ht="12.75">
      <c r="G196" s="206"/>
      <c r="I196" s="78"/>
    </row>
    <row r="197" spans="7:9" ht="12.75">
      <c r="G197" s="206"/>
      <c r="I197" s="78"/>
    </row>
    <row r="198" spans="7:9" ht="12.75">
      <c r="G198" s="206"/>
      <c r="I198" s="78"/>
    </row>
    <row r="199" spans="7:9" ht="12.75">
      <c r="G199" s="206"/>
      <c r="I199" s="78"/>
    </row>
    <row r="200" spans="7:9" ht="12.75">
      <c r="G200" s="206"/>
      <c r="I200" s="78"/>
    </row>
    <row r="201" spans="7:9" ht="12.75">
      <c r="G201" s="206"/>
      <c r="I201" s="78"/>
    </row>
    <row r="202" spans="7:9" ht="12.75">
      <c r="G202" s="206"/>
      <c r="I202" s="78"/>
    </row>
    <row r="203" spans="7:9" ht="12.75">
      <c r="G203" s="206"/>
      <c r="I203" s="78"/>
    </row>
    <row r="204" spans="7:9" ht="12.75">
      <c r="G204" s="206"/>
      <c r="I204" s="78"/>
    </row>
    <row r="205" spans="7:9" ht="12.75">
      <c r="G205" s="206"/>
      <c r="I205" s="78"/>
    </row>
    <row r="206" spans="7:9" ht="12.75">
      <c r="G206" s="206"/>
      <c r="I206" s="78"/>
    </row>
    <row r="207" spans="7:9" ht="12.75">
      <c r="G207" s="206"/>
      <c r="I207" s="78"/>
    </row>
    <row r="208" spans="7:9" ht="12.75">
      <c r="G208" s="206"/>
      <c r="I208" s="78"/>
    </row>
    <row r="209" spans="7:9" ht="12.75">
      <c r="G209" s="206"/>
      <c r="I209" s="78"/>
    </row>
    <row r="210" spans="7:9" ht="12.75">
      <c r="G210" s="206"/>
      <c r="I210" s="78"/>
    </row>
    <row r="211" spans="7:9" ht="12.75">
      <c r="G211" s="206"/>
      <c r="I211" s="78"/>
    </row>
    <row r="212" spans="7:9" ht="12.75">
      <c r="G212" s="206"/>
      <c r="I212" s="78"/>
    </row>
    <row r="213" spans="7:9" ht="12.75">
      <c r="G213" s="206"/>
      <c r="I213" s="78"/>
    </row>
    <row r="214" spans="7:9" ht="12.75">
      <c r="G214" s="206"/>
      <c r="I214" s="78"/>
    </row>
    <row r="215" spans="7:9" ht="12.75">
      <c r="G215" s="206"/>
      <c r="I215" s="78"/>
    </row>
    <row r="216" spans="7:9" ht="12.75">
      <c r="G216" s="206"/>
      <c r="I216" s="78"/>
    </row>
    <row r="217" spans="7:9" ht="12.75">
      <c r="G217" s="206"/>
      <c r="I217" s="78"/>
    </row>
    <row r="218" spans="7:9" ht="12.75">
      <c r="G218" s="206"/>
      <c r="I218" s="78"/>
    </row>
    <row r="219" spans="7:9" ht="12.75">
      <c r="G219" s="206"/>
      <c r="I219" s="78"/>
    </row>
    <row r="220" spans="7:9" ht="12.75">
      <c r="G220" s="206"/>
      <c r="I220" s="78"/>
    </row>
    <row r="221" spans="7:9" ht="12.75">
      <c r="G221" s="206"/>
      <c r="I221" s="78"/>
    </row>
    <row r="222" spans="7:9" ht="12.75">
      <c r="G222" s="206"/>
      <c r="I222" s="78"/>
    </row>
    <row r="223" spans="7:9" ht="12.75">
      <c r="G223" s="206"/>
      <c r="I223" s="78"/>
    </row>
    <row r="224" spans="7:9" ht="12.75">
      <c r="G224" s="206"/>
      <c r="I224" s="78"/>
    </row>
    <row r="225" spans="7:9" ht="12.75">
      <c r="G225" s="206"/>
      <c r="I225" s="78"/>
    </row>
    <row r="226" spans="7:9" ht="12.75">
      <c r="G226" s="206"/>
      <c r="I226" s="78"/>
    </row>
    <row r="227" spans="7:9" ht="12.75">
      <c r="G227" s="206"/>
      <c r="I227" s="78"/>
    </row>
    <row r="228" spans="7:9" ht="12.75">
      <c r="G228" s="206"/>
      <c r="I228" s="78"/>
    </row>
    <row r="229" spans="7:9" ht="12.75">
      <c r="G229" s="206"/>
      <c r="I229" s="78"/>
    </row>
    <row r="230" spans="7:9" ht="12.75">
      <c r="G230" s="206"/>
      <c r="I230" s="78"/>
    </row>
    <row r="231" spans="7:9" ht="12.75">
      <c r="G231" s="206"/>
      <c r="I231" s="78"/>
    </row>
    <row r="232" spans="7:9" ht="12.75">
      <c r="G232" s="206"/>
      <c r="I232" s="78"/>
    </row>
    <row r="233" spans="7:9" ht="12.75">
      <c r="G233" s="206"/>
      <c r="I233" s="78"/>
    </row>
    <row r="234" spans="7:9" ht="12.75">
      <c r="G234" s="206"/>
      <c r="I234" s="78"/>
    </row>
    <row r="235" spans="7:9" ht="12.75">
      <c r="G235" s="206"/>
      <c r="I235" s="78"/>
    </row>
    <row r="236" spans="7:9" ht="12.75">
      <c r="G236" s="206"/>
      <c r="I236" s="78"/>
    </row>
    <row r="237" spans="7:9" ht="12.75">
      <c r="G237" s="206"/>
      <c r="I237" s="78"/>
    </row>
    <row r="238" spans="7:9" ht="12.75">
      <c r="G238" s="206"/>
      <c r="I238" s="78"/>
    </row>
    <row r="239" spans="7:9" ht="12.75">
      <c r="G239" s="206"/>
      <c r="I239" s="78"/>
    </row>
    <row r="240" spans="7:9" ht="12.75">
      <c r="G240" s="206"/>
      <c r="I240" s="78"/>
    </row>
    <row r="241" spans="7:9" ht="12.75">
      <c r="G241" s="206"/>
      <c r="I241" s="78"/>
    </row>
    <row r="242" spans="7:9" ht="12.75">
      <c r="G242" s="206"/>
      <c r="I242" s="78"/>
    </row>
    <row r="243" spans="7:9" ht="12.75">
      <c r="G243" s="206"/>
      <c r="I243" s="78"/>
    </row>
    <row r="244" spans="7:9" ht="12.75">
      <c r="G244" s="206"/>
      <c r="I244" s="78"/>
    </row>
    <row r="245" spans="7:9" ht="12.75">
      <c r="G245" s="206"/>
      <c r="I245" s="78"/>
    </row>
    <row r="246" spans="7:9" ht="12.75">
      <c r="G246" s="206"/>
      <c r="I246" s="78"/>
    </row>
    <row r="247" spans="7:9" ht="12.75">
      <c r="G247" s="206"/>
      <c r="I247" s="78"/>
    </row>
    <row r="248" spans="7:9" ht="12.75">
      <c r="G248" s="206"/>
      <c r="I248" s="78"/>
    </row>
    <row r="249" spans="7:9" ht="12.75">
      <c r="G249" s="206"/>
      <c r="I249" s="78"/>
    </row>
    <row r="250" spans="7:9" ht="12.75">
      <c r="G250" s="206"/>
      <c r="I250" s="78"/>
    </row>
    <row r="251" spans="7:9" ht="12.75">
      <c r="G251" s="206"/>
      <c r="I251" s="78"/>
    </row>
    <row r="252" spans="7:9" ht="12.75">
      <c r="G252" s="206"/>
      <c r="I252" s="78"/>
    </row>
    <row r="253" spans="7:9" ht="12.75">
      <c r="G253" s="206"/>
      <c r="I253" s="78"/>
    </row>
    <row r="254" spans="7:9" ht="12.75">
      <c r="G254" s="206"/>
      <c r="I254" s="78"/>
    </row>
    <row r="255" spans="7:9" ht="12.75">
      <c r="G255" s="206"/>
      <c r="I255" s="78"/>
    </row>
    <row r="256" spans="7:9" ht="12.75">
      <c r="G256" s="206"/>
      <c r="I256" s="78"/>
    </row>
    <row r="257" spans="7:9" ht="12.75">
      <c r="G257" s="206"/>
      <c r="I257" s="78"/>
    </row>
    <row r="258" spans="7:9" ht="12.75">
      <c r="G258" s="206"/>
      <c r="I258" s="78"/>
    </row>
    <row r="259" spans="7:9" ht="12.75">
      <c r="G259" s="206"/>
      <c r="I259" s="78"/>
    </row>
    <row r="260" spans="7:9" ht="12.75">
      <c r="G260" s="206"/>
      <c r="I260" s="78"/>
    </row>
    <row r="261" spans="7:9" ht="12.75">
      <c r="G261" s="206"/>
      <c r="I261" s="78"/>
    </row>
    <row r="262" spans="7:9" ht="12.75">
      <c r="G262" s="206"/>
      <c r="I262" s="78"/>
    </row>
    <row r="263" spans="7:9" ht="12.75">
      <c r="G263" s="206"/>
      <c r="I263" s="78"/>
    </row>
    <row r="264" spans="7:9" ht="12.75">
      <c r="G264" s="206"/>
      <c r="I264" s="78"/>
    </row>
    <row r="265" spans="7:9" ht="12.75">
      <c r="G265" s="206"/>
      <c r="I265" s="78"/>
    </row>
    <row r="266" spans="7:9" ht="12.75">
      <c r="G266" s="206"/>
      <c r="I266" s="78"/>
    </row>
    <row r="267" spans="7:9" ht="12.75">
      <c r="G267" s="206"/>
      <c r="I267" s="78"/>
    </row>
    <row r="268" spans="7:9" ht="12.75">
      <c r="G268" s="206"/>
      <c r="I268" s="78"/>
    </row>
    <row r="269" spans="7:9" ht="12.75">
      <c r="G269" s="206"/>
      <c r="I269" s="78"/>
    </row>
    <row r="270" spans="7:9" ht="12.75">
      <c r="G270" s="206"/>
      <c r="I270" s="78"/>
    </row>
    <row r="271" spans="7:9" ht="12.75">
      <c r="G271" s="206"/>
      <c r="I271" s="78"/>
    </row>
    <row r="272" spans="7:9" ht="12.75">
      <c r="G272" s="206"/>
      <c r="I272" s="78"/>
    </row>
    <row r="273" spans="7:9" ht="12.75">
      <c r="G273" s="206"/>
      <c r="I273" s="78"/>
    </row>
    <row r="274" spans="7:9" ht="12.75">
      <c r="G274" s="206"/>
      <c r="I274" s="78"/>
    </row>
    <row r="275" spans="7:9" ht="12.75">
      <c r="G275" s="206"/>
      <c r="I275" s="78"/>
    </row>
    <row r="276" spans="7:9" ht="12.75">
      <c r="G276" s="206"/>
      <c r="I276" s="78"/>
    </row>
    <row r="277" spans="7:9" ht="12.75">
      <c r="G277" s="206"/>
      <c r="I277" s="78"/>
    </row>
    <row r="278" spans="7:9" ht="12.75">
      <c r="G278" s="206"/>
      <c r="I278" s="78"/>
    </row>
    <row r="279" spans="7:9" ht="12.75">
      <c r="G279" s="206"/>
      <c r="I279" s="78"/>
    </row>
    <row r="280" spans="7:9" ht="12.75">
      <c r="G280" s="206"/>
      <c r="I280" s="78"/>
    </row>
    <row r="281" spans="7:9" ht="12.75">
      <c r="G281" s="206"/>
      <c r="I281" s="78"/>
    </row>
    <row r="282" spans="7:9" ht="12.75">
      <c r="G282" s="206"/>
      <c r="I282" s="78"/>
    </row>
    <row r="283" spans="7:9" ht="12.75">
      <c r="G283" s="206"/>
      <c r="I283" s="78"/>
    </row>
    <row r="284" spans="7:9" ht="12.75">
      <c r="G284" s="206"/>
      <c r="I284" s="78"/>
    </row>
    <row r="285" spans="7:9" ht="12.75">
      <c r="G285" s="206"/>
      <c r="I285" s="78"/>
    </row>
    <row r="286" spans="7:9" ht="12.75">
      <c r="G286" s="206"/>
      <c r="I286" s="78"/>
    </row>
    <row r="287" spans="7:9" ht="12.75">
      <c r="G287" s="206"/>
      <c r="I287" s="78"/>
    </row>
    <row r="288" spans="7:9" ht="12.75">
      <c r="G288" s="206"/>
      <c r="I288" s="78"/>
    </row>
    <row r="289" spans="7:9" ht="12.75">
      <c r="G289" s="206"/>
      <c r="I289" s="78"/>
    </row>
    <row r="290" spans="7:9" ht="12.75">
      <c r="G290" s="206"/>
      <c r="I290" s="78"/>
    </row>
    <row r="291" spans="7:9" ht="12.75">
      <c r="G291" s="206"/>
      <c r="I291" s="78"/>
    </row>
    <row r="292" spans="7:9" ht="12.75">
      <c r="G292" s="206"/>
      <c r="I292" s="78"/>
    </row>
    <row r="293" spans="7:9" ht="12.75">
      <c r="G293" s="206"/>
      <c r="I293" s="78"/>
    </row>
    <row r="294" spans="7:9" ht="12.75">
      <c r="G294" s="206"/>
      <c r="I294" s="78"/>
    </row>
    <row r="295" spans="7:9" ht="12.75">
      <c r="G295" s="206"/>
      <c r="I295" s="78"/>
    </row>
    <row r="296" spans="7:9" ht="12.75">
      <c r="G296" s="206"/>
      <c r="I296" s="78"/>
    </row>
    <row r="297" spans="7:9" ht="12.75">
      <c r="G297" s="206"/>
      <c r="I297" s="78"/>
    </row>
    <row r="298" spans="7:9" ht="12.75">
      <c r="G298" s="206"/>
      <c r="I298" s="78"/>
    </row>
    <row r="299" spans="7:9" ht="12.75">
      <c r="G299" s="206"/>
      <c r="I299" s="78"/>
    </row>
    <row r="300" spans="7:9" ht="12.75">
      <c r="G300" s="206"/>
      <c r="I300" s="78"/>
    </row>
    <row r="301" spans="7:9" ht="12.75">
      <c r="G301" s="206"/>
      <c r="I301" s="78"/>
    </row>
    <row r="302" spans="7:9" ht="12.75">
      <c r="G302" s="206"/>
      <c r="I302" s="78"/>
    </row>
    <row r="303" spans="7:9" ht="12.75">
      <c r="G303" s="206"/>
      <c r="I303" s="78"/>
    </row>
    <row r="304" spans="7:9" ht="12.75">
      <c r="G304" s="206"/>
      <c r="I304" s="78"/>
    </row>
    <row r="305" spans="7:9" ht="12.75">
      <c r="G305" s="206"/>
      <c r="I305" s="78"/>
    </row>
    <row r="306" spans="7:9" ht="12.75">
      <c r="G306" s="206"/>
      <c r="I306" s="78"/>
    </row>
    <row r="307" spans="7:9" ht="12.75">
      <c r="G307" s="206"/>
      <c r="I307" s="78"/>
    </row>
    <row r="308" spans="7:9" ht="12.75">
      <c r="G308" s="206"/>
      <c r="I308" s="78"/>
    </row>
    <row r="309" spans="7:9" ht="12.75">
      <c r="G309" s="206"/>
      <c r="I309" s="78"/>
    </row>
    <row r="310" spans="7:9" ht="12.75">
      <c r="G310" s="206"/>
      <c r="I310" s="78"/>
    </row>
    <row r="311" spans="7:9" ht="12.75">
      <c r="G311" s="206"/>
      <c r="I311" s="78"/>
    </row>
    <row r="312" spans="7:9" ht="12.75">
      <c r="G312" s="206"/>
      <c r="I312" s="78"/>
    </row>
    <row r="313" spans="7:9" ht="12.75">
      <c r="G313" s="206"/>
      <c r="I313" s="78"/>
    </row>
    <row r="314" spans="7:9" ht="12.75">
      <c r="G314" s="206"/>
      <c r="I314" s="78"/>
    </row>
    <row r="315" spans="7:9" ht="12.75">
      <c r="G315" s="206"/>
      <c r="I315" s="78"/>
    </row>
    <row r="316" spans="7:9" ht="12.75">
      <c r="G316" s="206"/>
      <c r="I316" s="78"/>
    </row>
    <row r="317" spans="7:9" ht="12.75">
      <c r="G317" s="206"/>
      <c r="I317" s="78"/>
    </row>
    <row r="318" spans="7:9" ht="12.75">
      <c r="G318" s="206"/>
      <c r="I318" s="78"/>
    </row>
    <row r="319" spans="7:9" ht="12.75">
      <c r="G319" s="206"/>
      <c r="I319" s="78"/>
    </row>
    <row r="320" spans="7:9" ht="12.75">
      <c r="G320" s="206"/>
      <c r="I320" s="78"/>
    </row>
    <row r="321" spans="7:9" ht="12.75">
      <c r="G321" s="206"/>
      <c r="I321" s="78"/>
    </row>
    <row r="322" spans="7:9" ht="12.75">
      <c r="G322" s="206"/>
      <c r="I322" s="78"/>
    </row>
    <row r="323" spans="7:9" ht="12.75">
      <c r="G323" s="206"/>
      <c r="I323" s="78"/>
    </row>
    <row r="324" spans="7:9" ht="12.75">
      <c r="G324" s="206"/>
      <c r="I324" s="78"/>
    </row>
    <row r="325" spans="7:9" ht="12.75">
      <c r="G325" s="206"/>
      <c r="I325" s="78"/>
    </row>
    <row r="326" spans="7:9" ht="12.75">
      <c r="G326" s="206"/>
      <c r="I326" s="78"/>
    </row>
    <row r="327" spans="7:9" ht="12.75">
      <c r="G327" s="206"/>
      <c r="I327" s="78"/>
    </row>
    <row r="328" spans="7:9" ht="12.75">
      <c r="G328" s="206"/>
      <c r="I328" s="78"/>
    </row>
    <row r="329" spans="7:9" ht="12.75">
      <c r="G329" s="206"/>
      <c r="I329" s="78"/>
    </row>
    <row r="330" spans="7:9" ht="12.75">
      <c r="G330" s="206"/>
      <c r="I330" s="78"/>
    </row>
    <row r="331" spans="7:9" ht="12.75">
      <c r="G331" s="206"/>
      <c r="I331" s="78"/>
    </row>
    <row r="332" spans="7:9" ht="12.75">
      <c r="G332" s="206"/>
      <c r="I332" s="78"/>
    </row>
    <row r="333" spans="7:9" ht="12.75">
      <c r="G333" s="206"/>
      <c r="I333" s="78"/>
    </row>
    <row r="334" spans="7:9" ht="12.75">
      <c r="G334" s="206"/>
      <c r="I334" s="78"/>
    </row>
    <row r="335" spans="7:9" ht="12.75">
      <c r="G335" s="206"/>
      <c r="I335" s="78"/>
    </row>
    <row r="336" spans="7:9" ht="12.75">
      <c r="G336" s="206"/>
      <c r="I336" s="78"/>
    </row>
    <row r="337" spans="7:9" ht="12.75">
      <c r="G337" s="206"/>
      <c r="I337" s="78"/>
    </row>
    <row r="338" spans="7:9" ht="12.75">
      <c r="G338" s="206"/>
      <c r="I338" s="78"/>
    </row>
    <row r="339" spans="7:9" ht="12.75">
      <c r="G339" s="206"/>
      <c r="I339" s="78"/>
    </row>
    <row r="340" spans="7:9" ht="12.75">
      <c r="G340" s="206"/>
      <c r="I340" s="78"/>
    </row>
    <row r="341" spans="7:9" ht="12.75">
      <c r="G341" s="206"/>
      <c r="I341" s="78"/>
    </row>
    <row r="342" spans="7:9" ht="12.75">
      <c r="G342" s="206"/>
      <c r="I342" s="78"/>
    </row>
    <row r="343" spans="7:9" ht="12.75">
      <c r="G343" s="206"/>
      <c r="I343" s="78"/>
    </row>
    <row r="344" spans="7:9" ht="12.75">
      <c r="G344" s="206"/>
      <c r="I344" s="78"/>
    </row>
    <row r="345" spans="7:9" ht="12.75">
      <c r="G345" s="206"/>
      <c r="I345" s="78"/>
    </row>
    <row r="346" spans="7:9" ht="12.75">
      <c r="G346" s="206"/>
      <c r="I346" s="78"/>
    </row>
    <row r="347" spans="7:9" ht="12.75">
      <c r="G347" s="206"/>
      <c r="I347" s="78"/>
    </row>
    <row r="348" spans="7:9" ht="12.75">
      <c r="G348" s="206"/>
      <c r="I348" s="78"/>
    </row>
    <row r="349" spans="7:9" ht="12.75">
      <c r="G349" s="206"/>
      <c r="I349" s="78"/>
    </row>
    <row r="350" spans="7:9" ht="12.75">
      <c r="G350" s="206"/>
      <c r="I350" s="78"/>
    </row>
    <row r="351" spans="7:9" ht="12.75">
      <c r="G351" s="206"/>
      <c r="I351" s="78"/>
    </row>
    <row r="352" spans="7:9" ht="12.75">
      <c r="G352" s="206"/>
      <c r="I352" s="78"/>
    </row>
    <row r="353" spans="7:9" ht="12.75">
      <c r="G353" s="206"/>
      <c r="I353" s="78"/>
    </row>
    <row r="354" spans="7:9" ht="12.75">
      <c r="G354" s="206"/>
      <c r="I354" s="78"/>
    </row>
    <row r="355" spans="7:9" ht="12.75">
      <c r="G355" s="206"/>
      <c r="I355" s="78"/>
    </row>
    <row r="356" spans="7:9" ht="12.75">
      <c r="G356" s="206"/>
      <c r="I356" s="78"/>
    </row>
    <row r="357" spans="7:9" ht="12.75">
      <c r="G357" s="206"/>
      <c r="I357" s="78"/>
    </row>
    <row r="358" spans="7:9" ht="12.75">
      <c r="G358" s="206"/>
      <c r="I358" s="78"/>
    </row>
    <row r="359" spans="7:9" ht="12.75">
      <c r="G359" s="206"/>
      <c r="I359" s="78"/>
    </row>
    <row r="360" spans="7:9" ht="12.75">
      <c r="G360" s="206"/>
      <c r="I360" s="78"/>
    </row>
    <row r="361" spans="7:9" ht="12.75">
      <c r="G361" s="206"/>
      <c r="I361" s="78"/>
    </row>
    <row r="362" spans="7:9" ht="12.75">
      <c r="G362" s="206"/>
      <c r="I362" s="78"/>
    </row>
    <row r="363" spans="7:9" ht="12.75">
      <c r="G363" s="206"/>
      <c r="I363" s="78"/>
    </row>
    <row r="364" spans="7:9" ht="12.75">
      <c r="G364" s="206"/>
      <c r="I364" s="78"/>
    </row>
    <row r="365" spans="7:9" ht="12.75">
      <c r="G365" s="206"/>
      <c r="I365" s="78"/>
    </row>
    <row r="366" spans="7:9" ht="12.75">
      <c r="G366" s="206"/>
      <c r="I366" s="78"/>
    </row>
    <row r="367" spans="7:9" ht="12.75">
      <c r="G367" s="206"/>
      <c r="I367" s="78"/>
    </row>
    <row r="368" spans="7:9" ht="12.75">
      <c r="G368" s="206"/>
      <c r="I368" s="78"/>
    </row>
    <row r="369" spans="7:9" ht="12.75">
      <c r="G369" s="206"/>
      <c r="I369" s="78"/>
    </row>
    <row r="370" spans="7:9" ht="12.75">
      <c r="G370" s="206"/>
      <c r="I370" s="78"/>
    </row>
    <row r="371" spans="7:9" ht="12.75">
      <c r="G371" s="206"/>
      <c r="I371" s="78"/>
    </row>
    <row r="372" spans="7:9" ht="12.75">
      <c r="G372" s="206"/>
      <c r="I372" s="78"/>
    </row>
    <row r="373" spans="7:9" ht="12.75">
      <c r="G373" s="206"/>
      <c r="I373" s="78"/>
    </row>
    <row r="374" spans="7:9" ht="12.75">
      <c r="G374" s="206"/>
      <c r="I374" s="78"/>
    </row>
    <row r="375" spans="7:9" ht="12.75">
      <c r="G375" s="206"/>
      <c r="I375" s="78"/>
    </row>
    <row r="376" spans="7:9" ht="12.75">
      <c r="G376" s="206"/>
      <c r="I376" s="78"/>
    </row>
    <row r="377" spans="7:9" ht="12.75">
      <c r="G377" s="206"/>
      <c r="I377" s="78"/>
    </row>
    <row r="378" spans="7:9" ht="12.75">
      <c r="G378" s="206"/>
      <c r="I378" s="78"/>
    </row>
    <row r="379" spans="7:9" ht="12.75">
      <c r="G379" s="206"/>
      <c r="I379" s="78"/>
    </row>
    <row r="380" spans="7:9" ht="12.75">
      <c r="G380" s="206"/>
      <c r="I380" s="78"/>
    </row>
    <row r="381" spans="7:9" ht="12.75">
      <c r="G381" s="206"/>
      <c r="I381" s="78"/>
    </row>
    <row r="382" spans="7:9" ht="12.75">
      <c r="G382" s="206"/>
      <c r="I382" s="78"/>
    </row>
    <row r="383" spans="7:9" ht="12.75">
      <c r="G383" s="206"/>
      <c r="I383" s="78"/>
    </row>
    <row r="384" spans="7:9" ht="12.75">
      <c r="G384" s="206"/>
      <c r="I384" s="78"/>
    </row>
    <row r="385" spans="7:9" ht="12.75">
      <c r="G385" s="206"/>
      <c r="I385" s="78"/>
    </row>
    <row r="386" spans="7:9" ht="12.75">
      <c r="G386" s="206"/>
      <c r="I386" s="78"/>
    </row>
    <row r="387" spans="7:9" ht="12.75">
      <c r="G387" s="206"/>
      <c r="I387" s="78"/>
    </row>
    <row r="388" spans="7:9" ht="12.75">
      <c r="G388" s="206"/>
      <c r="I388" s="78"/>
    </row>
    <row r="389" spans="7:9" ht="12.75">
      <c r="G389" s="206"/>
      <c r="I389" s="78"/>
    </row>
    <row r="390" spans="7:9" ht="12.75">
      <c r="G390" s="206"/>
      <c r="I390" s="78"/>
    </row>
    <row r="391" spans="7:9" ht="12.75">
      <c r="G391" s="206"/>
      <c r="I391" s="78"/>
    </row>
    <row r="392" spans="7:9" ht="12.75">
      <c r="G392" s="206"/>
      <c r="I392" s="78"/>
    </row>
    <row r="393" spans="7:9" ht="12.75">
      <c r="G393" s="206"/>
      <c r="I393" s="78"/>
    </row>
    <row r="394" spans="7:9" ht="12.75">
      <c r="G394" s="206"/>
      <c r="I394" s="78"/>
    </row>
    <row r="395" spans="7:9" ht="12.75">
      <c r="G395" s="206"/>
      <c r="I395" s="78"/>
    </row>
    <row r="396" spans="7:9" ht="12.75">
      <c r="G396" s="206"/>
      <c r="I396" s="78"/>
    </row>
    <row r="397" spans="7:9" ht="12.75">
      <c r="G397" s="206"/>
      <c r="I397" s="78"/>
    </row>
    <row r="398" spans="7:9" ht="12.75">
      <c r="G398" s="206"/>
      <c r="I398" s="78"/>
    </row>
    <row r="399" spans="7:9" ht="12.75">
      <c r="G399" s="206"/>
      <c r="I399" s="78"/>
    </row>
    <row r="400" spans="7:9" ht="12.75">
      <c r="G400" s="206"/>
      <c r="I400" s="78"/>
    </row>
    <row r="401" spans="7:9" ht="12.75">
      <c r="G401" s="206"/>
      <c r="I401" s="78"/>
    </row>
    <row r="402" spans="7:9" ht="12.75">
      <c r="G402" s="206"/>
      <c r="I402" s="78"/>
    </row>
    <row r="403" spans="7:9" ht="12.75">
      <c r="G403" s="206"/>
      <c r="I403" s="78"/>
    </row>
    <row r="404" spans="7:9" ht="12.75">
      <c r="G404" s="206"/>
      <c r="I404" s="78"/>
    </row>
    <row r="405" spans="7:9" ht="12.75">
      <c r="G405" s="206"/>
      <c r="I405" s="78"/>
    </row>
    <row r="406" spans="7:9" ht="12.75">
      <c r="G406" s="206"/>
      <c r="I406" s="78"/>
    </row>
    <row r="407" spans="7:9" ht="12.75">
      <c r="G407" s="206"/>
      <c r="I407" s="78"/>
    </row>
    <row r="408" spans="7:9" ht="12.75">
      <c r="G408" s="206"/>
      <c r="I408" s="78"/>
    </row>
    <row r="409" spans="7:9" ht="12.75">
      <c r="G409" s="206"/>
      <c r="I409" s="78"/>
    </row>
    <row r="410" spans="7:9" ht="12.75">
      <c r="G410" s="206"/>
      <c r="I410" s="78"/>
    </row>
    <row r="411" spans="7:9" ht="12.75">
      <c r="G411" s="206"/>
      <c r="I411" s="78"/>
    </row>
    <row r="412" spans="7:9" ht="12.75">
      <c r="G412" s="206"/>
      <c r="I412" s="78"/>
    </row>
    <row r="413" spans="7:9" ht="12.75">
      <c r="G413" s="206"/>
      <c r="I413" s="78"/>
    </row>
    <row r="414" spans="7:9" ht="12.75">
      <c r="G414" s="206"/>
      <c r="I414" s="78"/>
    </row>
    <row r="415" spans="7:9" ht="12.75">
      <c r="G415" s="206"/>
      <c r="I415" s="78"/>
    </row>
    <row r="416" spans="7:9" ht="12.75">
      <c r="G416" s="206"/>
      <c r="I416" s="78"/>
    </row>
    <row r="417" spans="7:9" ht="12.75">
      <c r="G417" s="206"/>
      <c r="I417" s="78"/>
    </row>
    <row r="418" spans="7:9" ht="12.75">
      <c r="G418" s="206"/>
      <c r="I418" s="78"/>
    </row>
    <row r="419" spans="7:9" ht="12.75">
      <c r="G419" s="206"/>
      <c r="I419" s="78"/>
    </row>
    <row r="420" spans="7:9" ht="12.75">
      <c r="G420" s="206"/>
      <c r="I420" s="78"/>
    </row>
    <row r="421" spans="7:9" ht="12.75">
      <c r="G421" s="206"/>
      <c r="I421" s="78"/>
    </row>
    <row r="422" spans="7:9" ht="12.75">
      <c r="G422" s="206"/>
      <c r="I422" s="78"/>
    </row>
    <row r="423" spans="7:9" ht="12.75">
      <c r="G423" s="206"/>
      <c r="I423" s="78"/>
    </row>
    <row r="424" spans="7:9" ht="12.75">
      <c r="G424" s="206"/>
      <c r="I424" s="78"/>
    </row>
    <row r="425" spans="7:9" ht="12.75">
      <c r="G425" s="206"/>
      <c r="I425" s="78"/>
    </row>
    <row r="426" spans="7:9" ht="12.75">
      <c r="G426" s="206"/>
      <c r="I426" s="78"/>
    </row>
    <row r="427" spans="7:9" ht="12.75">
      <c r="G427" s="206"/>
      <c r="I427" s="78"/>
    </row>
    <row r="428" spans="7:9" ht="12.75">
      <c r="G428" s="206"/>
      <c r="I428" s="78"/>
    </row>
    <row r="429" spans="7:9" ht="12.75">
      <c r="G429" s="206"/>
      <c r="I429" s="78"/>
    </row>
    <row r="430" spans="7:9" ht="12.75">
      <c r="G430" s="206"/>
      <c r="I430" s="78"/>
    </row>
    <row r="431" spans="7:9" ht="12.75">
      <c r="G431" s="206"/>
      <c r="I431" s="78"/>
    </row>
    <row r="432" spans="7:9" ht="12.75">
      <c r="G432" s="206"/>
      <c r="I432" s="78"/>
    </row>
    <row r="433" spans="7:9" ht="12.75">
      <c r="G433" s="206"/>
      <c r="I433" s="78"/>
    </row>
    <row r="434" spans="7:9" ht="12.75">
      <c r="G434" s="206"/>
      <c r="I434" s="78"/>
    </row>
    <row r="435" spans="7:9" ht="12.75">
      <c r="G435" s="206"/>
      <c r="I435" s="78"/>
    </row>
    <row r="436" spans="7:9" ht="12.75">
      <c r="G436" s="206"/>
      <c r="I436" s="78"/>
    </row>
    <row r="437" spans="7:9" ht="12.75">
      <c r="G437" s="206"/>
      <c r="I437" s="78"/>
    </row>
    <row r="438" spans="7:9" ht="12.75">
      <c r="G438" s="206"/>
      <c r="I438" s="78"/>
    </row>
    <row r="439" spans="7:9" ht="12.75">
      <c r="G439" s="206"/>
      <c r="I439" s="78"/>
    </row>
    <row r="440" spans="7:9" ht="12.75">
      <c r="G440" s="206"/>
      <c r="I440" s="78"/>
    </row>
    <row r="441" spans="7:9" ht="12.75">
      <c r="G441" s="206"/>
      <c r="I441" s="78"/>
    </row>
    <row r="442" spans="7:9" ht="12.75">
      <c r="G442" s="206"/>
      <c r="I442" s="78"/>
    </row>
    <row r="443" spans="7:9" ht="12.75">
      <c r="G443" s="206"/>
      <c r="I443" s="78"/>
    </row>
    <row r="444" spans="7:9" ht="12.75">
      <c r="G444" s="206"/>
      <c r="I444" s="78"/>
    </row>
    <row r="445" spans="7:9" ht="12.75">
      <c r="G445" s="206"/>
      <c r="I445" s="78"/>
    </row>
    <row r="446" spans="7:9" ht="12.75">
      <c r="G446" s="206"/>
      <c r="I446" s="78"/>
    </row>
    <row r="447" spans="7:9" ht="12.75">
      <c r="G447" s="206"/>
      <c r="I447" s="78"/>
    </row>
    <row r="448" spans="7:9" ht="12.75">
      <c r="G448" s="206"/>
      <c r="I448" s="78"/>
    </row>
    <row r="449" spans="7:9" ht="12.75">
      <c r="G449" s="206"/>
      <c r="I449" s="78"/>
    </row>
    <row r="450" spans="7:9" ht="12.75">
      <c r="G450" s="206"/>
      <c r="I450" s="78"/>
    </row>
    <row r="451" spans="7:9" ht="12.75">
      <c r="G451" s="206"/>
      <c r="I451" s="78"/>
    </row>
    <row r="452" spans="7:9" ht="12.75">
      <c r="G452" s="206"/>
      <c r="I452" s="78"/>
    </row>
    <row r="453" spans="7:9" ht="12.75">
      <c r="G453" s="206"/>
      <c r="I453" s="78"/>
    </row>
    <row r="454" spans="7:9" ht="12.75">
      <c r="G454" s="206"/>
      <c r="I454" s="78"/>
    </row>
    <row r="455" spans="7:9" ht="12.75">
      <c r="G455" s="206"/>
      <c r="I455" s="78"/>
    </row>
    <row r="456" spans="7:9" ht="12.75">
      <c r="G456" s="206"/>
      <c r="I456" s="78"/>
    </row>
    <row r="457" spans="7:9" ht="12.75">
      <c r="G457" s="206"/>
      <c r="I457" s="78"/>
    </row>
    <row r="458" spans="7:9" ht="12.75">
      <c r="G458" s="206"/>
      <c r="I458" s="78"/>
    </row>
    <row r="459" spans="7:9" ht="12.75">
      <c r="G459" s="206"/>
      <c r="I459" s="78"/>
    </row>
    <row r="460" spans="7:9" ht="12.75">
      <c r="G460" s="206"/>
      <c r="I460" s="78"/>
    </row>
    <row r="461" spans="7:9" ht="12.75">
      <c r="G461" s="206"/>
      <c r="I461" s="78"/>
    </row>
    <row r="462" spans="7:9" ht="12.75">
      <c r="G462" s="206"/>
      <c r="I462" s="78"/>
    </row>
    <row r="463" spans="7:9" ht="12.75">
      <c r="G463" s="206"/>
      <c r="I463" s="78"/>
    </row>
    <row r="464" spans="7:9" ht="12.75">
      <c r="G464" s="206"/>
      <c r="I464" s="78"/>
    </row>
    <row r="465" spans="7:9" ht="12.75">
      <c r="G465" s="206"/>
      <c r="I465" s="78"/>
    </row>
    <row r="466" spans="7:9" ht="12.75">
      <c r="G466" s="206"/>
      <c r="I466" s="78"/>
    </row>
    <row r="467" spans="7:9" ht="12.75">
      <c r="G467" s="206"/>
      <c r="I467" s="78"/>
    </row>
    <row r="468" spans="7:9" ht="12.75">
      <c r="G468" s="206"/>
      <c r="I468" s="78"/>
    </row>
    <row r="469" spans="7:9" ht="12.75">
      <c r="G469" s="206"/>
      <c r="I469" s="78"/>
    </row>
    <row r="470" spans="7:9" ht="12.75">
      <c r="G470" s="206"/>
      <c r="I470" s="78"/>
    </row>
    <row r="471" spans="7:9" ht="12.75">
      <c r="G471" s="206"/>
      <c r="I471" s="78"/>
    </row>
    <row r="472" spans="7:9" ht="12.75">
      <c r="G472" s="206"/>
      <c r="I472" s="78"/>
    </row>
    <row r="473" spans="7:9" ht="12.75">
      <c r="G473" s="206"/>
      <c r="I473" s="78"/>
    </row>
    <row r="474" spans="7:9" ht="12.75">
      <c r="G474" s="206"/>
      <c r="I474" s="78"/>
    </row>
    <row r="475" spans="7:9" ht="12.75">
      <c r="G475" s="206"/>
      <c r="I475" s="78"/>
    </row>
    <row r="476" spans="7:9" ht="12.75">
      <c r="G476" s="206"/>
      <c r="I476" s="78"/>
    </row>
    <row r="477" spans="7:9" ht="12.75">
      <c r="G477" s="206"/>
      <c r="I477" s="78"/>
    </row>
    <row r="478" spans="7:9" ht="12.75">
      <c r="G478" s="206"/>
      <c r="I478" s="78"/>
    </row>
    <row r="479" spans="7:9" ht="12.75">
      <c r="G479" s="206"/>
      <c r="I479" s="78"/>
    </row>
    <row r="480" spans="7:9" ht="12.75">
      <c r="G480" s="206"/>
      <c r="I480" s="78"/>
    </row>
    <row r="481" spans="7:9" ht="12.75">
      <c r="G481" s="206"/>
      <c r="I481" s="78"/>
    </row>
    <row r="482" spans="7:9" ht="12.75">
      <c r="G482" s="206"/>
      <c r="I482" s="78"/>
    </row>
    <row r="483" spans="7:9" ht="12.75">
      <c r="G483" s="206"/>
      <c r="I483" s="78"/>
    </row>
    <row r="484" spans="7:9" ht="12.75">
      <c r="G484" s="206"/>
      <c r="I484" s="78"/>
    </row>
    <row r="485" spans="7:9" ht="12.75">
      <c r="G485" s="206"/>
      <c r="I485" s="78"/>
    </row>
    <row r="486" spans="7:9" ht="12.75">
      <c r="G486" s="206"/>
      <c r="I486" s="78"/>
    </row>
    <row r="487" spans="7:9" ht="12.75">
      <c r="G487" s="206"/>
      <c r="I487" s="78"/>
    </row>
    <row r="488" spans="7:9" ht="12.75">
      <c r="G488" s="206"/>
      <c r="I488" s="78"/>
    </row>
    <row r="489" spans="7:9" ht="12.75">
      <c r="G489" s="206"/>
      <c r="I489" s="78"/>
    </row>
    <row r="490" spans="7:9" ht="12.75">
      <c r="G490" s="206"/>
      <c r="I490" s="78"/>
    </row>
    <row r="491" spans="7:9" ht="12.75">
      <c r="G491" s="206"/>
      <c r="I491" s="78"/>
    </row>
    <row r="492" spans="7:9" ht="12.75">
      <c r="G492" s="206"/>
      <c r="I492" s="78"/>
    </row>
    <row r="493" spans="7:9" ht="12.75">
      <c r="G493" s="206"/>
      <c r="I493" s="78"/>
    </row>
    <row r="494" spans="7:9" ht="12.75">
      <c r="G494" s="206"/>
      <c r="I494" s="78"/>
    </row>
    <row r="495" spans="7:9" ht="12.75">
      <c r="G495" s="206"/>
      <c r="I495" s="78"/>
    </row>
    <row r="496" spans="7:9" ht="12.75">
      <c r="G496" s="206"/>
      <c r="I496" s="78"/>
    </row>
    <row r="497" spans="7:9" ht="12.75">
      <c r="G497" s="206"/>
      <c r="I497" s="78"/>
    </row>
    <row r="498" spans="7:9" ht="12.75">
      <c r="G498" s="206"/>
      <c r="I498" s="78"/>
    </row>
    <row r="499" spans="7:9" ht="12.75">
      <c r="G499" s="206"/>
      <c r="I499" s="78"/>
    </row>
    <row r="500" spans="7:9" ht="12.75">
      <c r="G500" s="206"/>
      <c r="I500" s="78"/>
    </row>
    <row r="501" spans="7:9" ht="12.75">
      <c r="G501" s="206"/>
      <c r="I501" s="78"/>
    </row>
    <row r="502" spans="7:9" ht="12.75">
      <c r="G502" s="206"/>
      <c r="I502" s="78"/>
    </row>
    <row r="503" spans="7:9" ht="12.75">
      <c r="G503" s="206"/>
      <c r="I503" s="78"/>
    </row>
    <row r="504" spans="7:9" ht="12.75">
      <c r="G504" s="206"/>
      <c r="I504" s="78"/>
    </row>
    <row r="505" spans="7:9" ht="12.75">
      <c r="G505" s="206"/>
      <c r="I505" s="78"/>
    </row>
    <row r="506" spans="7:9" ht="12.75">
      <c r="G506" s="206"/>
      <c r="I506" s="78"/>
    </row>
    <row r="507" spans="7:9" ht="12.75">
      <c r="G507" s="206"/>
      <c r="I507" s="78"/>
    </row>
    <row r="508" spans="7:9" ht="12.75">
      <c r="G508" s="206"/>
      <c r="I508" s="78"/>
    </row>
    <row r="509" spans="7:9" ht="12.75">
      <c r="G509" s="206"/>
      <c r="I509" s="78"/>
    </row>
    <row r="510" spans="7:9" ht="12.75">
      <c r="G510" s="206"/>
      <c r="I510" s="78"/>
    </row>
    <row r="511" spans="7:9" ht="12.75">
      <c r="G511" s="206"/>
      <c r="I511" s="78"/>
    </row>
    <row r="512" spans="7:9" ht="12.75">
      <c r="G512" s="206"/>
      <c r="I512" s="78"/>
    </row>
    <row r="513" spans="7:9" ht="12.75">
      <c r="G513" s="206"/>
      <c r="I513" s="78"/>
    </row>
    <row r="514" spans="7:9" ht="12.75">
      <c r="G514" s="206"/>
      <c r="I514" s="78"/>
    </row>
    <row r="515" spans="7:9" ht="12.75">
      <c r="G515" s="206"/>
      <c r="I515" s="78"/>
    </row>
    <row r="516" spans="7:9" ht="12.75">
      <c r="G516" s="206"/>
      <c r="I516" s="78"/>
    </row>
    <row r="517" spans="7:9" ht="12.75">
      <c r="G517" s="206"/>
      <c r="I517" s="78"/>
    </row>
    <row r="518" spans="7:9" ht="12.75">
      <c r="G518" s="206"/>
      <c r="I518" s="78"/>
    </row>
    <row r="519" spans="7:9" ht="12.75">
      <c r="G519" s="206"/>
      <c r="I519" s="78"/>
    </row>
    <row r="520" spans="7:9" ht="12.75">
      <c r="G520" s="206"/>
      <c r="I520" s="78"/>
    </row>
    <row r="521" spans="7:9" ht="12.75">
      <c r="G521" s="206"/>
      <c r="I521" s="78"/>
    </row>
    <row r="522" spans="7:9" ht="12.75">
      <c r="G522" s="206"/>
      <c r="I522" s="78"/>
    </row>
    <row r="523" spans="7:9" ht="12.75">
      <c r="G523" s="206"/>
      <c r="I523" s="78"/>
    </row>
    <row r="524" spans="7:9" ht="12.75">
      <c r="G524" s="206"/>
      <c r="I524" s="78"/>
    </row>
    <row r="525" spans="7:9" ht="12.75">
      <c r="G525" s="206"/>
      <c r="I525" s="78"/>
    </row>
    <row r="526" spans="7:9" ht="12.75">
      <c r="G526" s="206"/>
      <c r="I526" s="78"/>
    </row>
    <row r="527" spans="7:9" ht="12.75">
      <c r="G527" s="206"/>
      <c r="I527" s="78"/>
    </row>
    <row r="528" spans="7:9" ht="12.75">
      <c r="G528" s="206"/>
      <c r="I528" s="78"/>
    </row>
    <row r="529" spans="7:9" ht="12.75">
      <c r="G529" s="206"/>
      <c r="I529" s="78"/>
    </row>
    <row r="530" spans="7:9" ht="12.75">
      <c r="G530" s="206"/>
      <c r="I530" s="78"/>
    </row>
    <row r="531" spans="7:9" ht="12.75">
      <c r="G531" s="206"/>
      <c r="I531" s="78"/>
    </row>
    <row r="532" spans="7:9" ht="12.75">
      <c r="G532" s="206"/>
      <c r="I532" s="78"/>
    </row>
    <row r="533" spans="7:9" ht="12.75">
      <c r="G533" s="206"/>
      <c r="I533" s="78"/>
    </row>
    <row r="534" spans="7:9" ht="12.75">
      <c r="G534" s="206"/>
      <c r="I534" s="78"/>
    </row>
    <row r="535" spans="7:9" ht="12.75">
      <c r="G535" s="206"/>
      <c r="I535" s="78"/>
    </row>
    <row r="536" spans="7:9" ht="12.75">
      <c r="G536" s="206"/>
      <c r="I536" s="78"/>
    </row>
    <row r="537" spans="7:9" ht="12.75">
      <c r="G537" s="206"/>
      <c r="I537" s="78"/>
    </row>
    <row r="538" spans="7:9" ht="12.75">
      <c r="G538" s="206"/>
      <c r="I538" s="78"/>
    </row>
    <row r="539" spans="7:9" ht="12.75">
      <c r="G539" s="206"/>
      <c r="I539" s="78"/>
    </row>
    <row r="540" spans="7:9" ht="12.75">
      <c r="G540" s="206"/>
      <c r="I540" s="78"/>
    </row>
    <row r="541" spans="7:9" ht="12.75">
      <c r="G541" s="206"/>
      <c r="I541" s="78"/>
    </row>
    <row r="542" spans="7:9" ht="12.75">
      <c r="G542" s="206"/>
      <c r="I542" s="78"/>
    </row>
    <row r="543" spans="7:9" ht="12.75">
      <c r="G543" s="206"/>
      <c r="I543" s="78"/>
    </row>
    <row r="544" spans="7:9" ht="12.75">
      <c r="G544" s="206"/>
      <c r="I544" s="78"/>
    </row>
    <row r="545" spans="7:9" ht="12.75">
      <c r="G545" s="206"/>
      <c r="I545" s="78"/>
    </row>
    <row r="546" spans="7:9" ht="12.75">
      <c r="G546" s="206"/>
      <c r="I546" s="78"/>
    </row>
    <row r="547" spans="7:9" ht="12.75">
      <c r="G547" s="206"/>
      <c r="I547" s="78"/>
    </row>
    <row r="548" spans="7:9" ht="12.75">
      <c r="G548" s="206"/>
      <c r="I548" s="78"/>
    </row>
    <row r="549" spans="7:9" ht="12.75">
      <c r="G549" s="206"/>
      <c r="I549" s="78"/>
    </row>
    <row r="550" spans="7:9" ht="12.75">
      <c r="G550" s="206"/>
      <c r="I550" s="78"/>
    </row>
    <row r="551" spans="7:9" ht="12.75">
      <c r="G551" s="206"/>
      <c r="I551" s="78"/>
    </row>
    <row r="552" spans="7:9" ht="12.75">
      <c r="G552" s="206"/>
      <c r="I552" s="78"/>
    </row>
    <row r="553" spans="7:9" ht="12.75">
      <c r="G553" s="206"/>
      <c r="I553" s="78"/>
    </row>
    <row r="554" spans="7:9" ht="12.75">
      <c r="G554" s="206"/>
      <c r="I554" s="78"/>
    </row>
    <row r="555" spans="7:9" ht="12.75">
      <c r="G555" s="206"/>
      <c r="I555" s="78"/>
    </row>
    <row r="556" spans="7:9" ht="12.75">
      <c r="G556" s="206"/>
      <c r="I556" s="78"/>
    </row>
    <row r="557" spans="7:9" ht="12.75">
      <c r="G557" s="206"/>
      <c r="I557" s="78"/>
    </row>
    <row r="558" spans="7:9" ht="12.75">
      <c r="G558" s="206"/>
      <c r="I558" s="78"/>
    </row>
    <row r="559" spans="7:9" ht="12.75">
      <c r="G559" s="206"/>
      <c r="I559" s="78"/>
    </row>
    <row r="560" spans="7:9" ht="12.75">
      <c r="G560" s="206"/>
      <c r="I560" s="78"/>
    </row>
    <row r="561" spans="7:9" ht="12.75">
      <c r="G561" s="206"/>
      <c r="I561" s="78"/>
    </row>
    <row r="562" spans="7:9" ht="12.75">
      <c r="G562" s="206"/>
      <c r="I562" s="78"/>
    </row>
    <row r="563" spans="7:9" ht="12.75">
      <c r="G563" s="206"/>
      <c r="I563" s="78"/>
    </row>
    <row r="564" spans="7:9" ht="12.75">
      <c r="G564" s="206"/>
      <c r="I564" s="78"/>
    </row>
    <row r="565" spans="7:9" ht="12.75">
      <c r="G565" s="206"/>
      <c r="I565" s="78"/>
    </row>
    <row r="566" spans="7:9" ht="12.75">
      <c r="G566" s="206"/>
      <c r="I566" s="78"/>
    </row>
    <row r="567" spans="7:9" ht="12.75">
      <c r="G567" s="206"/>
      <c r="I567" s="78"/>
    </row>
    <row r="568" spans="7:9" ht="12.75">
      <c r="G568" s="206"/>
      <c r="I568" s="78"/>
    </row>
    <row r="569" spans="7:9" ht="12.75">
      <c r="G569" s="206"/>
      <c r="I569" s="78"/>
    </row>
    <row r="570" spans="7:9" ht="12.75">
      <c r="G570" s="206"/>
      <c r="I570" s="78"/>
    </row>
    <row r="571" spans="7:9" ht="12.75">
      <c r="G571" s="206"/>
      <c r="I571" s="78"/>
    </row>
    <row r="572" spans="7:9" ht="12.75">
      <c r="G572" s="206"/>
      <c r="I572" s="78"/>
    </row>
    <row r="573" spans="7:9" ht="12.75">
      <c r="G573" s="206"/>
      <c r="I573" s="78"/>
    </row>
    <row r="574" spans="7:9" ht="12.75">
      <c r="G574" s="206"/>
      <c r="I574" s="78"/>
    </row>
    <row r="575" spans="7:9" ht="12.75">
      <c r="G575" s="206"/>
      <c r="I575" s="78"/>
    </row>
    <row r="576" spans="7:9" ht="12.75">
      <c r="G576" s="206"/>
      <c r="I576" s="78"/>
    </row>
    <row r="577" spans="7:9" ht="12.75">
      <c r="G577" s="206"/>
      <c r="I577" s="78"/>
    </row>
    <row r="578" spans="7:9" ht="12.75">
      <c r="G578" s="206"/>
      <c r="I578" s="78"/>
    </row>
    <row r="579" spans="7:9" ht="12.75">
      <c r="G579" s="206"/>
      <c r="I579" s="78"/>
    </row>
    <row r="580" spans="7:9" ht="12.75">
      <c r="G580" s="206"/>
      <c r="I580" s="78"/>
    </row>
    <row r="581" spans="7:9" ht="12.75">
      <c r="G581" s="206"/>
      <c r="I581" s="78"/>
    </row>
    <row r="582" spans="7:9" ht="12.75">
      <c r="G582" s="206"/>
      <c r="I582" s="78"/>
    </row>
    <row r="583" spans="7:9" ht="12.75">
      <c r="G583" s="206"/>
      <c r="I583" s="78"/>
    </row>
    <row r="584" spans="7:9" ht="12.75">
      <c r="G584" s="206"/>
      <c r="I584" s="78"/>
    </row>
    <row r="585" spans="7:9" ht="12.75">
      <c r="G585" s="206"/>
      <c r="I585" s="78"/>
    </row>
    <row r="586" spans="7:9" ht="12.75">
      <c r="G586" s="206"/>
      <c r="I586" s="78"/>
    </row>
    <row r="587" spans="7:9" ht="12.75">
      <c r="G587" s="206"/>
      <c r="I587" s="78"/>
    </row>
    <row r="588" spans="7:9" ht="12.75">
      <c r="G588" s="206"/>
      <c r="I588" s="78"/>
    </row>
    <row r="589" spans="7:9" ht="12.75">
      <c r="G589" s="206"/>
      <c r="I589" s="78"/>
    </row>
    <row r="590" spans="7:9" ht="12.75">
      <c r="G590" s="206"/>
      <c r="I590" s="78"/>
    </row>
    <row r="591" spans="7:9" ht="12.75">
      <c r="G591" s="206"/>
      <c r="I591" s="78"/>
    </row>
    <row r="592" spans="7:9" ht="12.75">
      <c r="G592" s="206"/>
      <c r="I592" s="78"/>
    </row>
    <row r="593" spans="7:9" ht="12.75">
      <c r="G593" s="206"/>
      <c r="I593" s="78"/>
    </row>
    <row r="594" spans="7:9" ht="12.75">
      <c r="G594" s="206"/>
      <c r="I594" s="78"/>
    </row>
    <row r="595" spans="7:9" ht="12.75">
      <c r="G595" s="206"/>
      <c r="I595" s="78"/>
    </row>
    <row r="596" spans="7:9" ht="12.75">
      <c r="G596" s="206"/>
      <c r="I596" s="78"/>
    </row>
    <row r="597" spans="7:9" ht="12.75">
      <c r="G597" s="206"/>
      <c r="I597" s="78"/>
    </row>
    <row r="598" spans="7:9" ht="12.75">
      <c r="G598" s="206"/>
      <c r="I598" s="78"/>
    </row>
    <row r="599" spans="7:9" ht="12.75">
      <c r="G599" s="206"/>
      <c r="I599" s="78"/>
    </row>
    <row r="600" spans="7:9" ht="12.75">
      <c r="G600" s="206"/>
      <c r="I600" s="78"/>
    </row>
    <row r="601" spans="7:9" ht="12.75">
      <c r="G601" s="206"/>
      <c r="I601" s="78"/>
    </row>
    <row r="602" spans="7:9" ht="12.75">
      <c r="G602" s="206"/>
      <c r="I602" s="78"/>
    </row>
    <row r="603" spans="7:9" ht="12.75">
      <c r="G603" s="206"/>
      <c r="I603" s="78"/>
    </row>
    <row r="604" spans="7:9" ht="12.75">
      <c r="G604" s="206"/>
      <c r="I604" s="78"/>
    </row>
    <row r="605" spans="7:9" ht="12.75">
      <c r="G605" s="206"/>
      <c r="I605" s="78"/>
    </row>
    <row r="606" ht="12.75">
      <c r="I606" s="78"/>
    </row>
    <row r="607" ht="12.75">
      <c r="I607" s="78"/>
    </row>
    <row r="608" ht="12.75">
      <c r="I608" s="78"/>
    </row>
    <row r="609" ht="12.75"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</sheetData>
  <printOptions/>
  <pageMargins left="0.75" right="0.75" top="0.31" bottom="0.34" header="0.17" footer="0.17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workbookViewId="0" topLeftCell="B16">
      <selection activeCell="C25" sqref="C25"/>
    </sheetView>
  </sheetViews>
  <sheetFormatPr defaultColWidth="9.140625" defaultRowHeight="12.75"/>
  <cols>
    <col min="1" max="1" width="5.140625" style="2" customWidth="1"/>
    <col min="2" max="2" width="39.00390625" style="2" customWidth="1"/>
    <col min="3" max="6" width="18.7109375" style="2" customWidth="1"/>
    <col min="7" max="16384" width="9.140625" style="2" customWidth="1"/>
  </cols>
  <sheetData>
    <row r="1" ht="12.75">
      <c r="A1" s="1" t="s">
        <v>160</v>
      </c>
    </row>
    <row r="3" ht="12.75">
      <c r="A3" s="1" t="s">
        <v>276</v>
      </c>
    </row>
    <row r="5" ht="12.75">
      <c r="C5" s="12"/>
    </row>
    <row r="6" spans="1:6" ht="12.75">
      <c r="A6" s="47"/>
      <c r="B6" s="52"/>
      <c r="C6" s="13" t="s">
        <v>9</v>
      </c>
      <c r="D6" s="14"/>
      <c r="E6" s="13" t="s">
        <v>11</v>
      </c>
      <c r="F6" s="13"/>
    </row>
    <row r="7" spans="1:6" ht="12.75">
      <c r="A7" s="48"/>
      <c r="B7" s="9"/>
      <c r="C7" s="5" t="s">
        <v>0</v>
      </c>
      <c r="D7" s="5" t="s">
        <v>3</v>
      </c>
      <c r="E7" s="5" t="s">
        <v>0</v>
      </c>
      <c r="F7" s="5" t="s">
        <v>3</v>
      </c>
    </row>
    <row r="8" spans="1:6" ht="12.75">
      <c r="A8" s="48"/>
      <c r="B8" s="9"/>
      <c r="C8" s="5" t="s">
        <v>1</v>
      </c>
      <c r="D8" s="5" t="s">
        <v>4</v>
      </c>
      <c r="E8" s="5" t="s">
        <v>1</v>
      </c>
      <c r="F8" s="5" t="s">
        <v>4</v>
      </c>
    </row>
    <row r="9" spans="1:6" ht="12.75">
      <c r="A9" s="48"/>
      <c r="B9" s="9"/>
      <c r="C9" s="5" t="s">
        <v>2</v>
      </c>
      <c r="D9" s="5" t="s">
        <v>2</v>
      </c>
      <c r="E9" s="5" t="s">
        <v>5</v>
      </c>
      <c r="F9" s="5" t="s">
        <v>10</v>
      </c>
    </row>
    <row r="10" spans="1:6" ht="12.75">
      <c r="A10" s="48"/>
      <c r="B10" s="9"/>
      <c r="C10" s="16">
        <v>38077</v>
      </c>
      <c r="D10" s="16">
        <v>37711</v>
      </c>
      <c r="E10" s="16">
        <f>+C10</f>
        <v>38077</v>
      </c>
      <c r="F10" s="16">
        <f>+D10</f>
        <v>37711</v>
      </c>
    </row>
    <row r="11" spans="1:6" ht="12.75">
      <c r="A11" s="49"/>
      <c r="B11" s="11"/>
      <c r="C11" s="6" t="s">
        <v>6</v>
      </c>
      <c r="D11" s="6" t="s">
        <v>6</v>
      </c>
      <c r="E11" s="6" t="s">
        <v>6</v>
      </c>
      <c r="F11" s="6" t="s">
        <v>6</v>
      </c>
    </row>
    <row r="12" spans="1:6" ht="12.75">
      <c r="A12" s="7"/>
      <c r="B12" s="9"/>
      <c r="C12" s="7"/>
      <c r="D12" s="9"/>
      <c r="E12" s="7"/>
      <c r="F12" s="9"/>
    </row>
    <row r="13" spans="1:6" ht="12.75">
      <c r="A13" s="122">
        <v>1</v>
      </c>
      <c r="B13" s="9" t="s">
        <v>41</v>
      </c>
      <c r="C13" s="17">
        <f>170855-117126</f>
        <v>53729</v>
      </c>
      <c r="D13" s="17">
        <v>57587</v>
      </c>
      <c r="E13" s="17">
        <v>170855</v>
      </c>
      <c r="F13" s="17">
        <v>162411</v>
      </c>
    </row>
    <row r="14" spans="1:6" ht="12.75">
      <c r="A14" s="122"/>
      <c r="B14" s="9"/>
      <c r="C14" s="8"/>
      <c r="D14" s="8"/>
      <c r="E14" s="8"/>
      <c r="F14" s="8"/>
    </row>
    <row r="15" spans="1:6" ht="12.75">
      <c r="A15" s="122">
        <v>2</v>
      </c>
      <c r="B15" s="9" t="s">
        <v>161</v>
      </c>
      <c r="C15" s="17">
        <v>2398</v>
      </c>
      <c r="D15" s="17">
        <v>2539</v>
      </c>
      <c r="E15" s="17">
        <v>6525</v>
      </c>
      <c r="F15" s="17">
        <v>6702</v>
      </c>
    </row>
    <row r="16" spans="1:6" ht="12.75">
      <c r="A16" s="122"/>
      <c r="B16" s="9"/>
      <c r="C16" s="8"/>
      <c r="D16" s="8"/>
      <c r="E16" s="8"/>
      <c r="F16" s="8"/>
    </row>
    <row r="17" spans="1:6" ht="12.75">
      <c r="A17" s="122">
        <v>3</v>
      </c>
      <c r="B17" s="9" t="s">
        <v>162</v>
      </c>
      <c r="C17" s="17">
        <v>1611</v>
      </c>
      <c r="D17" s="17">
        <v>948</v>
      </c>
      <c r="E17" s="17">
        <v>4551</v>
      </c>
      <c r="F17" s="17">
        <v>3945</v>
      </c>
    </row>
    <row r="18" spans="1:6" ht="12.75">
      <c r="A18" s="122"/>
      <c r="B18" s="9" t="s">
        <v>163</v>
      </c>
      <c r="C18" s="8"/>
      <c r="D18" s="8"/>
      <c r="E18" s="8"/>
      <c r="F18" s="8"/>
    </row>
    <row r="19" spans="1:6" ht="12.75">
      <c r="A19" s="122"/>
      <c r="B19" s="9"/>
      <c r="C19" s="8"/>
      <c r="D19" s="8"/>
      <c r="E19" s="8"/>
      <c r="F19" s="8"/>
    </row>
    <row r="20" spans="1:6" ht="12.75">
      <c r="A20" s="122">
        <v>4</v>
      </c>
      <c r="B20" s="9" t="s">
        <v>164</v>
      </c>
      <c r="C20" s="17">
        <f>SUM(C17:C19)</f>
        <v>1611</v>
      </c>
      <c r="D20" s="17">
        <f>SUM(D17:D19)</f>
        <v>948</v>
      </c>
      <c r="E20" s="17">
        <f>SUM(E17:E19)</f>
        <v>4551</v>
      </c>
      <c r="F20" s="17">
        <f>SUM(F17:F19)</f>
        <v>3945</v>
      </c>
    </row>
    <row r="21" spans="1:6" ht="12.75">
      <c r="A21" s="122"/>
      <c r="B21" s="9"/>
      <c r="C21" s="8"/>
      <c r="D21" s="8"/>
      <c r="E21" s="8"/>
      <c r="F21" s="8"/>
    </row>
    <row r="22" spans="1:8" ht="12.75">
      <c r="A22" s="122">
        <v>5</v>
      </c>
      <c r="B22" s="9" t="s">
        <v>165</v>
      </c>
      <c r="C22" s="215">
        <f>+C20/H22*100</f>
        <v>3.815878802572968</v>
      </c>
      <c r="D22" s="215">
        <f>+D20/H22*100</f>
        <v>2.245470580285024</v>
      </c>
      <c r="E22" s="215">
        <f>+E20/H22*100</f>
        <v>10.77967996927969</v>
      </c>
      <c r="F22" s="215">
        <f>+F20/H22*100</f>
        <v>9.344284218591161</v>
      </c>
      <c r="H22" s="2">
        <v>42218.322</v>
      </c>
    </row>
    <row r="23" spans="1:6" ht="12.75">
      <c r="A23" s="122"/>
      <c r="B23" s="9"/>
      <c r="C23" s="212"/>
      <c r="D23" s="215"/>
      <c r="E23" s="212"/>
      <c r="F23" s="215"/>
    </row>
    <row r="24" spans="1:6" ht="12.75">
      <c r="A24" s="122">
        <v>6</v>
      </c>
      <c r="B24" s="9" t="s">
        <v>166</v>
      </c>
      <c r="C24" s="18">
        <v>0</v>
      </c>
      <c r="D24" s="18">
        <v>0</v>
      </c>
      <c r="E24" s="18">
        <v>5</v>
      </c>
      <c r="F24" s="18">
        <v>0</v>
      </c>
    </row>
    <row r="25" spans="1:6" ht="12.75">
      <c r="A25" s="123"/>
      <c r="B25" s="11"/>
      <c r="C25" s="117"/>
      <c r="D25" s="10"/>
      <c r="E25" s="117"/>
      <c r="F25" s="118"/>
    </row>
    <row r="26" spans="1:6" ht="12.75">
      <c r="A26" s="130"/>
      <c r="B26" s="120"/>
      <c r="C26" s="120"/>
      <c r="D26" s="120"/>
      <c r="E26" s="120"/>
      <c r="F26" s="125"/>
    </row>
    <row r="27" spans="1:6" ht="12.75">
      <c r="A27" s="51"/>
      <c r="B27" s="121"/>
      <c r="C27" s="39"/>
      <c r="D27" s="121"/>
      <c r="E27" s="39"/>
      <c r="F27" s="11"/>
    </row>
    <row r="28" spans="1:6" ht="12.75">
      <c r="A28" s="124"/>
      <c r="B28" s="9"/>
      <c r="C28" s="223" t="s">
        <v>167</v>
      </c>
      <c r="D28" s="224"/>
      <c r="E28" s="223" t="s">
        <v>168</v>
      </c>
      <c r="F28" s="224"/>
    </row>
    <row r="29" spans="1:6" ht="12.75">
      <c r="A29" s="123"/>
      <c r="B29" s="11"/>
      <c r="C29" s="227" t="s">
        <v>277</v>
      </c>
      <c r="D29" s="226"/>
      <c r="E29" s="225" t="s">
        <v>251</v>
      </c>
      <c r="F29" s="226"/>
    </row>
    <row r="30" spans="1:6" ht="12.75">
      <c r="A30" s="122"/>
      <c r="B30" s="9"/>
      <c r="C30" s="47"/>
      <c r="D30" s="125"/>
      <c r="E30" s="47"/>
      <c r="F30" s="125"/>
    </row>
    <row r="31" spans="1:6" ht="12.75">
      <c r="A31" s="122">
        <v>7</v>
      </c>
      <c r="B31" s="9" t="s">
        <v>169</v>
      </c>
      <c r="C31" s="48"/>
      <c r="D31" s="157">
        <f>+'bs'!C53/'bs'!C50</f>
        <v>2.200953454511296</v>
      </c>
      <c r="E31" s="48"/>
      <c r="F31" s="157">
        <f>90063/42000</f>
        <v>2.144357142857143</v>
      </c>
    </row>
    <row r="32" spans="1:6" ht="12.75">
      <c r="A32" s="123"/>
      <c r="B32" s="11"/>
      <c r="C32" s="128"/>
      <c r="D32" s="129"/>
      <c r="E32" s="128"/>
      <c r="F32" s="129"/>
    </row>
    <row r="33" spans="1:6" ht="12.75">
      <c r="A33" s="130"/>
      <c r="B33" s="120"/>
      <c r="C33" s="131"/>
      <c r="D33" s="131"/>
      <c r="E33" s="131"/>
      <c r="F33" s="132"/>
    </row>
    <row r="34" spans="1:6" ht="12.75">
      <c r="A34" s="127" t="s">
        <v>173</v>
      </c>
      <c r="B34" s="4"/>
      <c r="C34" s="46"/>
      <c r="D34" s="46"/>
      <c r="E34" s="46"/>
      <c r="F34" s="126"/>
    </row>
    <row r="35" spans="1:6" ht="12.75">
      <c r="A35" s="50"/>
      <c r="D35" s="4"/>
      <c r="F35" s="126"/>
    </row>
    <row r="36" spans="1:6" ht="12.75">
      <c r="A36" s="50"/>
      <c r="B36" s="2" t="s">
        <v>293</v>
      </c>
      <c r="D36" s="4"/>
      <c r="F36" s="126"/>
    </row>
    <row r="37" spans="1:6" ht="12.75">
      <c r="A37" s="50"/>
      <c r="B37" s="2" t="s">
        <v>318</v>
      </c>
      <c r="D37" s="4"/>
      <c r="F37" s="126"/>
    </row>
    <row r="38" spans="1:6" ht="12.75">
      <c r="A38" s="50"/>
      <c r="D38" s="4"/>
      <c r="F38" s="126"/>
    </row>
    <row r="39" spans="1:6" ht="12.75">
      <c r="A39" s="50"/>
      <c r="D39" s="4"/>
      <c r="F39" s="126"/>
    </row>
    <row r="40" spans="1:6" ht="12.75">
      <c r="A40" s="51"/>
      <c r="B40" s="121"/>
      <c r="C40" s="121"/>
      <c r="D40" s="121"/>
      <c r="E40" s="121"/>
      <c r="F40" s="11"/>
    </row>
    <row r="41" spans="1:6" ht="12.75">
      <c r="A41" s="119"/>
      <c r="B41" s="120"/>
      <c r="C41" s="120"/>
      <c r="D41" s="120"/>
      <c r="E41" s="120"/>
      <c r="F41" s="120"/>
    </row>
    <row r="42" spans="1:6" ht="12.75">
      <c r="A42" s="15"/>
      <c r="B42" s="4"/>
      <c r="C42" s="4"/>
      <c r="D42" s="4"/>
      <c r="E42" s="4"/>
      <c r="F42" s="4"/>
    </row>
    <row r="43" spans="1:6" ht="12.75">
      <c r="A43" s="15"/>
      <c r="B43" s="4"/>
      <c r="C43" s="4"/>
      <c r="D43" s="4"/>
      <c r="E43" s="4"/>
      <c r="F43" s="4"/>
    </row>
    <row r="44" spans="1:6" ht="12.75">
      <c r="A44" s="15"/>
      <c r="B44" s="4"/>
      <c r="C44" s="4"/>
      <c r="D44" s="4"/>
      <c r="E44" s="4"/>
      <c r="F44" s="4"/>
    </row>
    <row r="45" spans="1:6" ht="12.75">
      <c r="A45" s="15"/>
      <c r="B45" s="4"/>
      <c r="C45" s="4"/>
      <c r="D45" s="4"/>
      <c r="E45" s="4"/>
      <c r="F45" s="4"/>
    </row>
    <row r="46" spans="1:6" ht="12.75">
      <c r="A46" s="15"/>
      <c r="B46" s="4"/>
      <c r="C46" s="4"/>
      <c r="D46" s="4"/>
      <c r="E46" s="4"/>
      <c r="F46" s="4"/>
    </row>
    <row r="47" spans="1:6" ht="12.75">
      <c r="A47" s="184" t="s">
        <v>220</v>
      </c>
      <c r="B47" s="4"/>
      <c r="C47" s="4"/>
      <c r="D47" s="4"/>
      <c r="E47" s="4"/>
      <c r="F47" s="4"/>
    </row>
    <row r="48" spans="1:6" ht="12.75">
      <c r="A48" s="21" t="s">
        <v>275</v>
      </c>
      <c r="B48" s="4"/>
      <c r="C48" s="4"/>
      <c r="D48" s="4"/>
      <c r="E48" s="4"/>
      <c r="F48" s="4"/>
    </row>
    <row r="49" spans="1:6" ht="12.75">
      <c r="A49" s="15"/>
      <c r="B49" s="4"/>
      <c r="C49" s="4"/>
      <c r="D49" s="4"/>
      <c r="E49" s="4"/>
      <c r="F49" s="4"/>
    </row>
    <row r="50" spans="1:6" ht="12.75">
      <c r="A50" s="184" t="s">
        <v>170</v>
      </c>
      <c r="B50" s="4"/>
      <c r="C50" s="4"/>
      <c r="D50" s="4"/>
      <c r="E50" s="4"/>
      <c r="F50" s="4"/>
    </row>
    <row r="51" ht="12.75">
      <c r="C51" s="12"/>
    </row>
    <row r="52" spans="1:6" ht="12.75">
      <c r="A52" s="47"/>
      <c r="B52" s="52"/>
      <c r="C52" s="13" t="s">
        <v>9</v>
      </c>
      <c r="D52" s="14"/>
      <c r="E52" s="13" t="s">
        <v>11</v>
      </c>
      <c r="F52" s="13"/>
    </row>
    <row r="53" spans="1:6" ht="12.75">
      <c r="A53" s="48"/>
      <c r="B53" s="9"/>
      <c r="C53" s="5" t="s">
        <v>0</v>
      </c>
      <c r="D53" s="5" t="s">
        <v>3</v>
      </c>
      <c r="E53" s="5" t="s">
        <v>0</v>
      </c>
      <c r="F53" s="5" t="s">
        <v>3</v>
      </c>
    </row>
    <row r="54" spans="1:6" ht="12.75">
      <c r="A54" s="48"/>
      <c r="B54" s="9"/>
      <c r="C54" s="5" t="s">
        <v>1</v>
      </c>
      <c r="D54" s="5" t="s">
        <v>4</v>
      </c>
      <c r="E54" s="5" t="s">
        <v>1</v>
      </c>
      <c r="F54" s="5" t="s">
        <v>4</v>
      </c>
    </row>
    <row r="55" spans="1:6" ht="12.75">
      <c r="A55" s="48"/>
      <c r="B55" s="9"/>
      <c r="C55" s="5" t="s">
        <v>2</v>
      </c>
      <c r="D55" s="5" t="s">
        <v>2</v>
      </c>
      <c r="E55" s="5" t="s">
        <v>5</v>
      </c>
      <c r="F55" s="5" t="s">
        <v>10</v>
      </c>
    </row>
    <row r="56" spans="1:6" ht="12.75">
      <c r="A56" s="48"/>
      <c r="B56" s="9"/>
      <c r="C56" s="16">
        <f>+C10</f>
        <v>38077</v>
      </c>
      <c r="D56" s="16">
        <f>+D10</f>
        <v>37711</v>
      </c>
      <c r="E56" s="16">
        <f>+C56</f>
        <v>38077</v>
      </c>
      <c r="F56" s="16">
        <f>+D56</f>
        <v>37711</v>
      </c>
    </row>
    <row r="57" spans="1:6" ht="12.75">
      <c r="A57" s="49"/>
      <c r="B57" s="11"/>
      <c r="C57" s="6" t="s">
        <v>6</v>
      </c>
      <c r="D57" s="6" t="s">
        <v>6</v>
      </c>
      <c r="E57" s="6" t="s">
        <v>6</v>
      </c>
      <c r="F57" s="6" t="s">
        <v>6</v>
      </c>
    </row>
    <row r="58" spans="1:6" ht="12.75">
      <c r="A58" s="7"/>
      <c r="B58" s="9"/>
      <c r="C58" s="7"/>
      <c r="D58" s="9"/>
      <c r="E58" s="7"/>
      <c r="F58" s="9"/>
    </row>
    <row r="59" spans="1:6" ht="12.75">
      <c r="A59" s="122">
        <v>1</v>
      </c>
      <c r="B59" s="9" t="s">
        <v>171</v>
      </c>
      <c r="C59" s="17">
        <v>2421</v>
      </c>
      <c r="D59" s="17">
        <v>2460</v>
      </c>
      <c r="E59" s="17">
        <v>6407</v>
      </c>
      <c r="F59" s="17">
        <v>6565</v>
      </c>
    </row>
    <row r="60" spans="1:6" ht="12.75">
      <c r="A60" s="122"/>
      <c r="B60" s="9"/>
      <c r="C60" s="8"/>
      <c r="D60" s="8"/>
      <c r="E60" s="8"/>
      <c r="F60" s="8"/>
    </row>
    <row r="61" spans="1:6" ht="12.75">
      <c r="A61" s="122">
        <v>2</v>
      </c>
      <c r="B61" s="9" t="s">
        <v>172</v>
      </c>
      <c r="C61" s="17">
        <v>32</v>
      </c>
      <c r="D61" s="8">
        <v>86</v>
      </c>
      <c r="E61" s="8">
        <v>298</v>
      </c>
      <c r="F61" s="8">
        <v>281</v>
      </c>
    </row>
    <row r="62" spans="1:6" ht="12.75">
      <c r="A62" s="122"/>
      <c r="B62" s="9"/>
      <c r="C62" s="8"/>
      <c r="D62" s="8"/>
      <c r="E62" s="8"/>
      <c r="F62" s="8"/>
    </row>
    <row r="63" spans="1:6" ht="12.75">
      <c r="A63" s="122">
        <v>3</v>
      </c>
      <c r="B63" s="9" t="s">
        <v>174</v>
      </c>
      <c r="C63" s="17">
        <f>-994+E63</f>
        <v>293</v>
      </c>
      <c r="D63" s="17">
        <v>1172</v>
      </c>
      <c r="E63" s="17">
        <f>1127-19+179</f>
        <v>1287</v>
      </c>
      <c r="F63" s="17">
        <v>1912</v>
      </c>
    </row>
    <row r="64" spans="1:6" ht="12.75">
      <c r="A64" s="123"/>
      <c r="B64" s="11"/>
      <c r="C64" s="10"/>
      <c r="D64" s="10"/>
      <c r="E64" s="10"/>
      <c r="F64" s="10"/>
    </row>
    <row r="66" ht="12.75">
      <c r="A66" s="1" t="s">
        <v>236</v>
      </c>
    </row>
    <row r="73" ht="12.75">
      <c r="B73" s="2" t="s">
        <v>320</v>
      </c>
    </row>
    <row r="111" ht="12.75">
      <c r="B111" s="2" t="s">
        <v>269</v>
      </c>
    </row>
    <row r="112" ht="12.75">
      <c r="B112" s="2" t="s">
        <v>272</v>
      </c>
    </row>
  </sheetData>
  <mergeCells count="4">
    <mergeCell ref="E28:F28"/>
    <mergeCell ref="E29:F29"/>
    <mergeCell ref="C28:D28"/>
    <mergeCell ref="C29:D29"/>
  </mergeCells>
  <printOptions/>
  <pageMargins left="0.75" right="0.75" top="0.64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workbookViewId="0" topLeftCell="A40">
      <selection activeCell="E52" sqref="E52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175</v>
      </c>
    </row>
    <row r="3" spans="1:6" ht="12.75">
      <c r="A3" s="20" t="s">
        <v>273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220</v>
      </c>
    </row>
    <row r="7" ht="12.75">
      <c r="A7" s="1"/>
    </row>
    <row r="8" spans="1:6" s="1" customFormat="1" ht="12.75">
      <c r="A8" s="228" t="s">
        <v>274</v>
      </c>
      <c r="B8" s="228"/>
      <c r="C8" s="228"/>
      <c r="D8" s="228"/>
      <c r="E8" s="228"/>
      <c r="F8" s="228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38077</v>
      </c>
      <c r="D14" s="16">
        <v>37711</v>
      </c>
      <c r="E14" s="16">
        <f>+C14</f>
        <v>38077</v>
      </c>
      <c r="F14" s="16">
        <f>+D14</f>
        <v>37711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207"/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41</v>
      </c>
      <c r="C18" s="17">
        <f>-117126+E18</f>
        <v>53729</v>
      </c>
      <c r="D18" s="133">
        <v>57587</v>
      </c>
      <c r="E18" s="17">
        <v>170855</v>
      </c>
      <c r="F18" s="133">
        <v>162411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232</v>
      </c>
      <c r="C20" s="17">
        <f>113543+E20</f>
        <v>-51504</v>
      </c>
      <c r="D20" s="133">
        <v>-55597</v>
      </c>
      <c r="E20" s="17">
        <v>-165047</v>
      </c>
      <c r="F20" s="133">
        <v>-156754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233</v>
      </c>
      <c r="C22" s="17">
        <f>-403+E22</f>
        <v>196</v>
      </c>
      <c r="D22" s="17">
        <v>470</v>
      </c>
      <c r="E22" s="17">
        <v>599</v>
      </c>
      <c r="F22" s="17">
        <v>908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8"/>
      <c r="D24" s="134"/>
      <c r="E24" s="118"/>
      <c r="F24" s="134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83</v>
      </c>
      <c r="C26" s="17">
        <f>SUM(C18:C25)</f>
        <v>2421</v>
      </c>
      <c r="D26" s="17">
        <f>SUM(D18:D25)</f>
        <v>2460</v>
      </c>
      <c r="E26" s="17">
        <f>SUM(E18:E25)</f>
        <v>6407</v>
      </c>
      <c r="F26" s="17">
        <f>SUM(F18:F25)</f>
        <v>6565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42</v>
      </c>
      <c r="C28" s="17">
        <f>125+E28</f>
        <v>-55</v>
      </c>
      <c r="D28" s="133">
        <v>-7</v>
      </c>
      <c r="E28" s="17">
        <v>-180</v>
      </c>
      <c r="F28" s="133">
        <v>-144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234</v>
      </c>
      <c r="C30" s="17">
        <f>-266+E30</f>
        <v>32</v>
      </c>
      <c r="D30" s="133">
        <v>86</v>
      </c>
      <c r="E30" s="17">
        <v>298</v>
      </c>
      <c r="F30" s="133">
        <v>281</v>
      </c>
    </row>
    <row r="31" spans="1:6" ht="12.75">
      <c r="A31" s="50"/>
      <c r="B31" s="9"/>
      <c r="C31" s="118"/>
      <c r="D31" s="10"/>
      <c r="E31" s="118"/>
      <c r="F31" s="10"/>
    </row>
    <row r="32" spans="1:6" ht="12.75">
      <c r="A32" s="50"/>
      <c r="B32" s="9" t="s">
        <v>84</v>
      </c>
      <c r="C32" s="17">
        <f>SUM(C25:C31)</f>
        <v>2398</v>
      </c>
      <c r="D32" s="17">
        <f>SUM(D25:D31)</f>
        <v>2539</v>
      </c>
      <c r="E32" s="17">
        <f>SUM(E25:E31)</f>
        <v>6525</v>
      </c>
      <c r="F32" s="17">
        <f>SUM(F25:F31)</f>
        <v>6702</v>
      </c>
    </row>
    <row r="33" spans="1:6" ht="12.75">
      <c r="A33" s="50"/>
      <c r="B33" s="9" t="s">
        <v>85</v>
      </c>
      <c r="C33" s="17"/>
      <c r="D33" s="133"/>
      <c r="E33" s="17"/>
      <c r="F33" s="133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33">
        <v>0</v>
      </c>
      <c r="E35" s="17">
        <v>0</v>
      </c>
      <c r="F35" s="133">
        <v>0</v>
      </c>
    </row>
    <row r="36" spans="1:6" ht="12.75">
      <c r="A36" s="50"/>
      <c r="B36" s="9"/>
      <c r="C36" s="118"/>
      <c r="D36" s="10"/>
      <c r="E36" s="118"/>
      <c r="F36" s="10"/>
    </row>
    <row r="37" spans="1:6" ht="12.75">
      <c r="A37" s="50"/>
      <c r="B37" s="9" t="s">
        <v>86</v>
      </c>
      <c r="C37" s="17">
        <f>SUM(C32:C36)</f>
        <v>2398</v>
      </c>
      <c r="D37" s="17">
        <f>SUM(D32:D36)</f>
        <v>2539</v>
      </c>
      <c r="E37" s="17">
        <f>SUM(E32:E36)</f>
        <v>6525</v>
      </c>
      <c r="F37" s="17">
        <f>SUM(F32:F36)</f>
        <v>6702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87</v>
      </c>
      <c r="C39" s="17">
        <f>1187+E39</f>
        <v>-787</v>
      </c>
      <c r="D39" s="133">
        <v>-1591</v>
      </c>
      <c r="E39" s="17">
        <f>-1853-121</f>
        <v>-1974</v>
      </c>
      <c r="F39" s="133">
        <v>-2757</v>
      </c>
    </row>
    <row r="40" spans="1:6" ht="12.75">
      <c r="A40" s="50"/>
      <c r="B40" s="9"/>
      <c r="C40" s="17"/>
      <c r="D40" s="133"/>
      <c r="E40" s="17"/>
      <c r="F40" s="133"/>
    </row>
    <row r="41" spans="1:6" ht="12.75">
      <c r="A41" s="50"/>
      <c r="B41" s="9"/>
      <c r="C41" s="118"/>
      <c r="D41" s="10"/>
      <c r="E41" s="118"/>
      <c r="F41" s="10"/>
    </row>
    <row r="42" spans="1:6" ht="12.75">
      <c r="A42" s="50"/>
      <c r="B42" s="9" t="s">
        <v>88</v>
      </c>
      <c r="C42" s="17">
        <f>+C37+C39</f>
        <v>1611</v>
      </c>
      <c r="D42" s="17">
        <f>+D37+D39</f>
        <v>948</v>
      </c>
      <c r="E42" s="17">
        <f>+E37+E39</f>
        <v>4551</v>
      </c>
      <c r="F42" s="17">
        <f>+F37+F39</f>
        <v>3945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65</v>
      </c>
      <c r="C45" s="17">
        <v>0</v>
      </c>
      <c r="D45" s="133">
        <v>0</v>
      </c>
      <c r="E45" s="17">
        <v>0</v>
      </c>
      <c r="F45" s="133">
        <v>0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89</v>
      </c>
      <c r="C47" s="154">
        <f>SUM(C42:C46)</f>
        <v>1611</v>
      </c>
      <c r="D47" s="154">
        <f>SUM(D42:D46)</f>
        <v>948</v>
      </c>
      <c r="E47" s="154">
        <f>SUM(E42:E46)</f>
        <v>4551</v>
      </c>
      <c r="F47" s="154">
        <f>SUM(F42:F46)</f>
        <v>3945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 t="s">
        <v>247</v>
      </c>
      <c r="B50" s="9" t="s">
        <v>90</v>
      </c>
      <c r="C50" s="212">
        <f>+C47/H50*100</f>
        <v>3.815878802572968</v>
      </c>
      <c r="D50" s="212">
        <f>+D47/H50*100</f>
        <v>2.245470580285024</v>
      </c>
      <c r="E50" s="156">
        <f>+E47/H50*100</f>
        <v>10.77967996927969</v>
      </c>
      <c r="F50" s="212">
        <f>+F47/H50*100</f>
        <v>9.344284218591161</v>
      </c>
      <c r="H50" s="211">
        <v>42218.322</v>
      </c>
    </row>
    <row r="51" spans="1:8" ht="12.75">
      <c r="A51" s="50"/>
      <c r="B51" s="9" t="s">
        <v>295</v>
      </c>
      <c r="C51" s="212">
        <v>3.81</v>
      </c>
      <c r="D51" s="213" t="s">
        <v>305</v>
      </c>
      <c r="E51" s="156">
        <v>10.76</v>
      </c>
      <c r="F51" s="213" t="str">
        <f>+D51</f>
        <v>N/A</v>
      </c>
      <c r="H51" s="211"/>
    </row>
    <row r="52" spans="1:6" ht="12.75">
      <c r="A52" s="51"/>
      <c r="B52" s="11"/>
      <c r="C52" s="118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184</v>
      </c>
      <c r="C55" s="38"/>
      <c r="D55" s="4"/>
      <c r="E55" s="4"/>
      <c r="F55" s="4"/>
    </row>
    <row r="56" spans="1:6" ht="12.75">
      <c r="A56" s="29"/>
      <c r="B56" s="4" t="s">
        <v>250</v>
      </c>
      <c r="C56" s="38"/>
      <c r="D56" s="4"/>
      <c r="E56" s="4"/>
      <c r="F56" s="4"/>
    </row>
    <row r="57" ht="12.75">
      <c r="C57" s="35"/>
    </row>
    <row r="58" spans="1:3" ht="12.75">
      <c r="A58" s="19" t="s">
        <v>247</v>
      </c>
      <c r="B58" s="2" t="s">
        <v>293</v>
      </c>
      <c r="C58" s="35"/>
    </row>
    <row r="59" spans="2:3" ht="12.75">
      <c r="B59" s="2" t="s">
        <v>318</v>
      </c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4" ht="12.75">
      <c r="B74" s="2" t="s">
        <v>261</v>
      </c>
    </row>
    <row r="112" ht="12.75">
      <c r="B112" s="2" t="s">
        <v>269</v>
      </c>
    </row>
    <row r="113" ht="12.75">
      <c r="B113" s="2" t="s">
        <v>272</v>
      </c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8"/>
  <sheetViews>
    <sheetView workbookViewId="0" topLeftCell="A43">
      <selection activeCell="C50" sqref="C50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220</v>
      </c>
    </row>
    <row r="2" ht="16.5" customHeight="1">
      <c r="A2" s="21" t="s">
        <v>275</v>
      </c>
    </row>
    <row r="3" ht="12.75">
      <c r="A3" s="1"/>
    </row>
    <row r="4" ht="12.75">
      <c r="A4" s="1" t="s">
        <v>180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38077</v>
      </c>
      <c r="D10" s="23"/>
      <c r="E10" s="16">
        <v>37802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44</v>
      </c>
      <c r="C14" s="17">
        <v>6186</v>
      </c>
      <c r="D14" s="4"/>
      <c r="E14" s="17">
        <v>6648</v>
      </c>
    </row>
    <row r="15" spans="1:5" ht="12.75">
      <c r="A15" s="15"/>
      <c r="B15" s="9" t="s">
        <v>43</v>
      </c>
      <c r="C15" s="17">
        <v>10748</v>
      </c>
      <c r="D15" s="4"/>
      <c r="E15" s="17">
        <v>10748</v>
      </c>
    </row>
    <row r="16" spans="1:5" ht="12.75">
      <c r="A16" s="15"/>
      <c r="B16" s="9"/>
      <c r="C16" s="17"/>
      <c r="D16" s="4"/>
      <c r="E16" s="8"/>
    </row>
    <row r="17" spans="1:5" ht="12.75">
      <c r="A17" s="15"/>
      <c r="B17" s="9" t="s">
        <v>46</v>
      </c>
      <c r="C17" s="17"/>
      <c r="D17" s="4"/>
      <c r="E17" s="8"/>
    </row>
    <row r="18" spans="1:5" ht="12.75">
      <c r="A18" s="15"/>
      <c r="B18" s="28" t="s">
        <v>254</v>
      </c>
      <c r="C18" s="17">
        <v>4634</v>
      </c>
      <c r="D18" s="4"/>
      <c r="E18" s="17">
        <v>4216</v>
      </c>
    </row>
    <row r="19" spans="1:5" ht="12.75">
      <c r="A19" s="15"/>
      <c r="B19" s="28" t="s">
        <v>255</v>
      </c>
      <c r="C19" s="17">
        <v>8402</v>
      </c>
      <c r="D19" s="4"/>
      <c r="E19" s="17">
        <v>10583</v>
      </c>
    </row>
    <row r="20" spans="1:5" ht="12.75">
      <c r="A20" s="15"/>
      <c r="B20" s="28" t="s">
        <v>45</v>
      </c>
      <c r="C20" s="17">
        <v>47017</v>
      </c>
      <c r="D20" s="4"/>
      <c r="E20" s="17">
        <v>65992</v>
      </c>
    </row>
    <row r="21" spans="1:5" ht="12.75">
      <c r="A21" s="15"/>
      <c r="B21" s="28" t="s">
        <v>57</v>
      </c>
      <c r="C21" s="17">
        <v>43974</v>
      </c>
      <c r="D21" s="4"/>
      <c r="E21" s="17">
        <v>50354</v>
      </c>
    </row>
    <row r="22" spans="1:6" ht="12.75">
      <c r="A22" s="15"/>
      <c r="B22" s="28" t="s">
        <v>58</v>
      </c>
      <c r="C22" s="17">
        <v>2327</v>
      </c>
      <c r="D22" s="4"/>
      <c r="E22" s="17">
        <f>161+1596+333</f>
        <v>2090</v>
      </c>
      <c r="F22" s="34">
        <f>+F20/42000*100</f>
        <v>0</v>
      </c>
    </row>
    <row r="23" spans="1:5" ht="12.75">
      <c r="A23" s="15"/>
      <c r="B23" s="28" t="s">
        <v>59</v>
      </c>
      <c r="C23" s="17">
        <v>2833</v>
      </c>
      <c r="D23" s="4"/>
      <c r="E23" s="17">
        <v>5185</v>
      </c>
    </row>
    <row r="24" spans="1:5" ht="12.75">
      <c r="A24" s="15"/>
      <c r="B24" s="28" t="s">
        <v>60</v>
      </c>
      <c r="C24" s="17">
        <v>87</v>
      </c>
      <c r="D24" s="4"/>
      <c r="E24" s="17">
        <v>0</v>
      </c>
    </row>
    <row r="25" spans="1:5" ht="12.75">
      <c r="A25" s="15"/>
      <c r="B25" s="28" t="s">
        <v>248</v>
      </c>
      <c r="C25" s="17">
        <v>474</v>
      </c>
      <c r="D25" s="4"/>
      <c r="E25" s="17">
        <v>128</v>
      </c>
    </row>
    <row r="26" spans="1:6" ht="12.75">
      <c r="A26" s="15"/>
      <c r="B26" s="28" t="s">
        <v>61</v>
      </c>
      <c r="C26" s="17">
        <v>24662</v>
      </c>
      <c r="D26" s="4"/>
      <c r="E26" s="17">
        <v>25381</v>
      </c>
      <c r="F26" s="34"/>
    </row>
    <row r="27" spans="1:6" ht="12.75">
      <c r="A27" s="15"/>
      <c r="B27" s="28" t="s">
        <v>62</v>
      </c>
      <c r="C27" s="17">
        <v>11486</v>
      </c>
      <c r="D27" s="4"/>
      <c r="E27" s="17">
        <f>2023+13099</f>
        <v>15122</v>
      </c>
      <c r="F27" s="34"/>
    </row>
    <row r="28" spans="1:5" ht="12.75">
      <c r="A28" s="15"/>
      <c r="B28" s="28"/>
      <c r="C28" s="24" t="s">
        <v>23</v>
      </c>
      <c r="D28" s="4"/>
      <c r="E28" s="24" t="s">
        <v>23</v>
      </c>
    </row>
    <row r="29" spans="1:5" ht="12.75">
      <c r="A29" s="15"/>
      <c r="B29" s="9"/>
      <c r="C29" s="18">
        <f>SUM(C18:C28)</f>
        <v>145896</v>
      </c>
      <c r="D29" s="4"/>
      <c r="E29" s="18">
        <f>SUM(E18:E28)</f>
        <v>179051</v>
      </c>
    </row>
    <row r="30" spans="1:5" ht="12.75">
      <c r="A30" s="15"/>
      <c r="B30" s="9"/>
      <c r="C30" s="24" t="s">
        <v>23</v>
      </c>
      <c r="D30" s="4"/>
      <c r="E30" s="24" t="s">
        <v>23</v>
      </c>
    </row>
    <row r="31" spans="1:5" ht="12.75">
      <c r="A31" s="15"/>
      <c r="B31" s="9" t="s">
        <v>48</v>
      </c>
      <c r="C31" s="8"/>
      <c r="D31" s="4"/>
      <c r="E31" s="8"/>
    </row>
    <row r="32" spans="1:5" ht="12.75">
      <c r="A32" s="15"/>
      <c r="B32" s="28" t="s">
        <v>47</v>
      </c>
      <c r="C32" s="17">
        <v>38263</v>
      </c>
      <c r="D32" s="4"/>
      <c r="E32" s="17">
        <v>67176</v>
      </c>
    </row>
    <row r="33" spans="1:6" ht="12.75">
      <c r="A33" s="15"/>
      <c r="B33" s="28" t="s">
        <v>50</v>
      </c>
      <c r="C33" s="17">
        <v>2182</v>
      </c>
      <c r="D33" s="4"/>
      <c r="E33" s="17">
        <f>362+211+156</f>
        <v>729</v>
      </c>
      <c r="F33" s="34"/>
    </row>
    <row r="34" spans="1:5" ht="12.75">
      <c r="A34" s="15"/>
      <c r="B34" s="28" t="s">
        <v>51</v>
      </c>
      <c r="C34" s="17">
        <v>533</v>
      </c>
      <c r="D34" s="4"/>
      <c r="E34" s="17">
        <v>1580</v>
      </c>
    </row>
    <row r="35" spans="1:5" ht="12.75">
      <c r="A35" s="15"/>
      <c r="B35" s="28" t="s">
        <v>52</v>
      </c>
      <c r="C35" s="17">
        <v>10</v>
      </c>
      <c r="D35" s="4"/>
      <c r="E35" s="17">
        <v>441</v>
      </c>
    </row>
    <row r="36" spans="1:6" ht="12.75">
      <c r="A36" s="15"/>
      <c r="B36" s="28" t="s">
        <v>53</v>
      </c>
      <c r="C36" s="17">
        <v>23146</v>
      </c>
      <c r="D36" s="4"/>
      <c r="E36" s="17">
        <f>11946+21300+422</f>
        <v>33668</v>
      </c>
      <c r="F36" s="34"/>
    </row>
    <row r="37" spans="1:5" ht="12.75">
      <c r="A37" s="15"/>
      <c r="B37" s="28" t="s">
        <v>54</v>
      </c>
      <c r="C37" s="17">
        <v>563</v>
      </c>
      <c r="D37" s="4"/>
      <c r="E37" s="17">
        <v>270</v>
      </c>
    </row>
    <row r="38" spans="1:5" ht="12.75">
      <c r="A38" s="15"/>
      <c r="B38" s="28" t="s">
        <v>55</v>
      </c>
      <c r="C38" s="17">
        <v>0</v>
      </c>
      <c r="D38" s="4"/>
      <c r="E38" s="17">
        <v>0</v>
      </c>
    </row>
    <row r="39" spans="1:5" ht="12.75">
      <c r="A39" s="15"/>
      <c r="B39" s="28" t="s">
        <v>56</v>
      </c>
      <c r="C39" s="17">
        <v>2109</v>
      </c>
      <c r="D39" s="4"/>
      <c r="E39" s="17">
        <v>694</v>
      </c>
    </row>
    <row r="40" spans="1:5" ht="12.75">
      <c r="A40" s="15"/>
      <c r="B40" s="28"/>
      <c r="C40" s="24" t="s">
        <v>23</v>
      </c>
      <c r="D40" s="4"/>
      <c r="E40" s="24" t="s">
        <v>23</v>
      </c>
    </row>
    <row r="41" spans="1:5" ht="12.75">
      <c r="A41" s="15"/>
      <c r="B41" s="9"/>
      <c r="C41" s="17">
        <f>SUM(C32:C40)</f>
        <v>66806</v>
      </c>
      <c r="D41" s="4"/>
      <c r="E41" s="17">
        <f>SUM(E32:E40)</f>
        <v>104558</v>
      </c>
    </row>
    <row r="42" spans="1:5" ht="12.75">
      <c r="A42" s="15"/>
      <c r="B42" s="9"/>
      <c r="C42" s="24" t="s">
        <v>23</v>
      </c>
      <c r="D42" s="4"/>
      <c r="E42" s="24" t="s">
        <v>23</v>
      </c>
    </row>
    <row r="43" spans="1:5" ht="12.75">
      <c r="A43" s="15"/>
      <c r="B43" s="9"/>
      <c r="C43" s="8"/>
      <c r="D43" s="4"/>
      <c r="E43" s="17"/>
    </row>
    <row r="44" spans="1:5" ht="12.75">
      <c r="A44" s="15"/>
      <c r="B44" s="9" t="s">
        <v>49</v>
      </c>
      <c r="C44" s="17">
        <f>+C29-C41</f>
        <v>79090</v>
      </c>
      <c r="D44" s="4"/>
      <c r="E44" s="17">
        <f>+E29-E41</f>
        <v>74493</v>
      </c>
    </row>
    <row r="45" spans="1:5" ht="12.75">
      <c r="A45" s="15"/>
      <c r="B45" s="9"/>
      <c r="C45" s="17"/>
      <c r="D45" s="4"/>
      <c r="E45" s="17"/>
    </row>
    <row r="46" spans="1:5" ht="21" customHeight="1" thickBot="1">
      <c r="A46" s="15"/>
      <c r="B46" s="9"/>
      <c r="C46" s="25">
        <f>+C44+C14+C15</f>
        <v>96024</v>
      </c>
      <c r="D46" s="4"/>
      <c r="E46" s="25">
        <f>+E44+E14+E15</f>
        <v>91889</v>
      </c>
    </row>
    <row r="47" spans="1:5" ht="13.5" thickTop="1">
      <c r="A47" s="15"/>
      <c r="B47" s="9"/>
      <c r="C47" s="8"/>
      <c r="D47" s="4"/>
      <c r="E47" s="17"/>
    </row>
    <row r="48" spans="1:5" ht="12.75">
      <c r="A48" s="15"/>
      <c r="B48" s="9" t="s">
        <v>63</v>
      </c>
      <c r="C48" s="8"/>
      <c r="D48" s="4"/>
      <c r="E48" s="8"/>
    </row>
    <row r="49" spans="1:5" ht="12.75">
      <c r="A49" s="15"/>
      <c r="B49" s="9"/>
      <c r="C49" s="8"/>
      <c r="D49" s="4"/>
      <c r="E49" s="8"/>
    </row>
    <row r="50" spans="1:5" ht="12.75">
      <c r="A50" s="15"/>
      <c r="B50" s="9" t="s">
        <v>18</v>
      </c>
      <c r="C50" s="17">
        <v>42582</v>
      </c>
      <c r="D50" s="4"/>
      <c r="E50" s="17">
        <v>42000</v>
      </c>
    </row>
    <row r="51" spans="1:5" ht="12.75">
      <c r="A51" s="15"/>
      <c r="B51" s="9" t="s">
        <v>19</v>
      </c>
      <c r="C51" s="17">
        <f>+equity!H26-C50</f>
        <v>51139</v>
      </c>
      <c r="D51" s="4"/>
      <c r="E51" s="17">
        <v>48063</v>
      </c>
    </row>
    <row r="52" spans="1:5" ht="12.75">
      <c r="A52" s="15"/>
      <c r="B52" s="28"/>
      <c r="C52" s="24" t="s">
        <v>23</v>
      </c>
      <c r="D52" s="4"/>
      <c r="E52" s="24" t="s">
        <v>23</v>
      </c>
    </row>
    <row r="53" spans="1:5" ht="12.75">
      <c r="A53" s="15"/>
      <c r="B53" s="9"/>
      <c r="C53" s="18">
        <f>SUM(C50:C52)</f>
        <v>93721</v>
      </c>
      <c r="D53" s="4"/>
      <c r="E53" s="18">
        <f>SUM(E50:E52)</f>
        <v>90063</v>
      </c>
    </row>
    <row r="54" spans="1:5" ht="12.75">
      <c r="A54" s="15"/>
      <c r="B54" s="28"/>
      <c r="C54" s="8"/>
      <c r="D54" s="4"/>
      <c r="E54" s="8"/>
    </row>
    <row r="55" spans="1:5" ht="12.75">
      <c r="A55" s="15"/>
      <c r="B55" s="9" t="s">
        <v>65</v>
      </c>
      <c r="C55" s="17">
        <v>0</v>
      </c>
      <c r="D55" s="4"/>
      <c r="E55" s="17">
        <v>0</v>
      </c>
    </row>
    <row r="56" spans="1:5" ht="12.75">
      <c r="A56" s="15"/>
      <c r="B56" s="9"/>
      <c r="C56" s="8"/>
      <c r="D56" s="4"/>
      <c r="E56" s="8"/>
    </row>
    <row r="57" spans="1:5" ht="12.75">
      <c r="A57" s="15"/>
      <c r="B57" s="9" t="s">
        <v>64</v>
      </c>
      <c r="C57" s="8"/>
      <c r="D57" s="4"/>
      <c r="E57" s="8"/>
    </row>
    <row r="58" spans="1:5" ht="12.75">
      <c r="A58" s="15"/>
      <c r="B58" s="28" t="s">
        <v>51</v>
      </c>
      <c r="C58" s="17">
        <v>1487</v>
      </c>
      <c r="D58" s="4"/>
      <c r="E58" s="17">
        <v>1119</v>
      </c>
    </row>
    <row r="59" spans="1:5" ht="12.75">
      <c r="A59" s="15"/>
      <c r="B59" s="28" t="s">
        <v>67</v>
      </c>
      <c r="C59" s="17">
        <v>789</v>
      </c>
      <c r="D59" s="4"/>
      <c r="E59" s="17">
        <v>680</v>
      </c>
    </row>
    <row r="60" spans="1:5" ht="12.75">
      <c r="A60" s="15"/>
      <c r="B60" s="28"/>
      <c r="C60" s="17"/>
      <c r="D60" s="4"/>
      <c r="E60" s="17"/>
    </row>
    <row r="61" spans="1:5" ht="12.75">
      <c r="A61" s="15"/>
      <c r="B61" s="9" t="s">
        <v>66</v>
      </c>
      <c r="C61" s="17"/>
      <c r="D61" s="4"/>
      <c r="E61" s="17"/>
    </row>
    <row r="62" spans="1:5" ht="12.75">
      <c r="A62" s="15"/>
      <c r="B62" s="28"/>
      <c r="C62" s="17"/>
      <c r="D62" s="4"/>
      <c r="E62" s="17"/>
    </row>
    <row r="63" spans="1:5" ht="12.75">
      <c r="A63" s="15"/>
      <c r="B63" s="28" t="s">
        <v>222</v>
      </c>
      <c r="C63" s="17">
        <v>27</v>
      </c>
      <c r="D63" s="4"/>
      <c r="E63" s="17">
        <v>27</v>
      </c>
    </row>
    <row r="64" spans="1:5" ht="12.75">
      <c r="A64" s="15"/>
      <c r="B64" s="9"/>
      <c r="C64" s="8"/>
      <c r="D64" s="4"/>
      <c r="E64" s="8"/>
    </row>
    <row r="65" spans="1:5" ht="20.25" customHeight="1" thickBot="1">
      <c r="A65" s="15"/>
      <c r="B65" s="9"/>
      <c r="C65" s="26">
        <f>SUM(C53:C64)</f>
        <v>96024</v>
      </c>
      <c r="D65" s="4"/>
      <c r="E65" s="26">
        <f>SUM(E53:E64)</f>
        <v>91889</v>
      </c>
    </row>
    <row r="66" spans="1:5" ht="13.5" thickTop="1">
      <c r="A66" s="15"/>
      <c r="B66" s="9"/>
      <c r="C66" s="18">
        <f>+C46-C65</f>
        <v>0</v>
      </c>
      <c r="D66" s="4"/>
      <c r="E66" s="18">
        <f>+E46-E65</f>
        <v>0</v>
      </c>
    </row>
    <row r="67" spans="1:5" ht="12.75">
      <c r="A67" s="15"/>
      <c r="B67" s="9"/>
      <c r="C67" s="8"/>
      <c r="D67" s="4"/>
      <c r="E67" s="8"/>
    </row>
    <row r="68" spans="1:5" ht="13.5" thickBot="1">
      <c r="A68" s="15"/>
      <c r="B68" s="9" t="s">
        <v>20</v>
      </c>
      <c r="C68" s="27">
        <f>+C53/C50</f>
        <v>2.200953454511296</v>
      </c>
      <c r="D68" s="4"/>
      <c r="E68" s="27">
        <f>+E53/E50</f>
        <v>2.144357142857143</v>
      </c>
    </row>
    <row r="69" spans="1:5" ht="13.5" thickTop="1">
      <c r="A69" s="15"/>
      <c r="B69" s="9"/>
      <c r="C69" s="10"/>
      <c r="D69" s="4"/>
      <c r="E69" s="10"/>
    </row>
    <row r="70" ht="12.75">
      <c r="D70" s="4"/>
    </row>
    <row r="71" spans="3:5" ht="12.75">
      <c r="C71" s="34">
        <f>+C46-C65</f>
        <v>0</v>
      </c>
      <c r="D71" s="4"/>
      <c r="E71" s="34">
        <f>+E46-E65</f>
        <v>0</v>
      </c>
    </row>
    <row r="72" ht="12.75">
      <c r="D72" s="4"/>
    </row>
    <row r="73" ht="12.75">
      <c r="D73" s="4"/>
    </row>
    <row r="74" ht="12.75">
      <c r="D74" s="4"/>
    </row>
    <row r="75" spans="2:4" ht="12.75">
      <c r="B75" s="4" t="s">
        <v>185</v>
      </c>
      <c r="D75" s="4"/>
    </row>
    <row r="76" spans="2:4" ht="12.75">
      <c r="B76" s="4" t="s">
        <v>250</v>
      </c>
      <c r="D76" s="4"/>
    </row>
    <row r="77" ht="12.75">
      <c r="D77" s="4"/>
    </row>
    <row r="78" spans="1:4" ht="12.75">
      <c r="A78" s="19"/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spans="2:4" ht="12.75">
      <c r="B111" s="2" t="s">
        <v>269</v>
      </c>
      <c r="D111" s="4"/>
    </row>
    <row r="112" spans="2:4" ht="12.75">
      <c r="B112" s="2" t="s">
        <v>272</v>
      </c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</sheetData>
  <printOptions/>
  <pageMargins left="0.75" right="0.75" top="0.27" bottom="0.52" header="0.5" footer="0.4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0"/>
  <sheetViews>
    <sheetView tabSelected="1" workbookViewId="0" topLeftCell="A179">
      <selection activeCell="H190" sqref="H190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220</v>
      </c>
    </row>
    <row r="2" ht="15.75">
      <c r="A2" s="42" t="s">
        <v>275</v>
      </c>
    </row>
    <row r="4" ht="15.75">
      <c r="A4" s="41" t="s">
        <v>74</v>
      </c>
    </row>
    <row r="6" spans="1:2" ht="12.75">
      <c r="A6" s="2">
        <v>1</v>
      </c>
      <c r="B6" s="1" t="s">
        <v>183</v>
      </c>
    </row>
    <row r="7" ht="12.75">
      <c r="B7" s="2" t="s">
        <v>188</v>
      </c>
    </row>
    <row r="8" ht="12.75">
      <c r="B8" s="2" t="s">
        <v>189</v>
      </c>
    </row>
    <row r="9" ht="12.75">
      <c r="B9" s="2" t="s">
        <v>252</v>
      </c>
    </row>
    <row r="10" ht="12.75">
      <c r="B10" s="2" t="s">
        <v>237</v>
      </c>
    </row>
    <row r="11" ht="12.75">
      <c r="B11" s="2" t="s">
        <v>238</v>
      </c>
    </row>
    <row r="12" ht="12.75">
      <c r="A12" s="19"/>
    </row>
    <row r="13" spans="1:2" ht="12.75">
      <c r="A13" s="19">
        <v>2</v>
      </c>
      <c r="B13" s="1" t="s">
        <v>190</v>
      </c>
    </row>
    <row r="14" spans="1:2" ht="12" customHeight="1">
      <c r="A14" s="19"/>
      <c r="B14" s="2" t="s">
        <v>191</v>
      </c>
    </row>
    <row r="15" spans="1:6" ht="12.75">
      <c r="A15" s="19"/>
      <c r="F15" s="43"/>
    </row>
    <row r="16" spans="1:6" ht="12.75">
      <c r="A16" s="19">
        <v>3</v>
      </c>
      <c r="B16" s="1" t="s">
        <v>192</v>
      </c>
      <c r="F16" s="43"/>
    </row>
    <row r="17" spans="1:2" ht="12.75">
      <c r="A17" s="19"/>
      <c r="B17" s="2" t="s">
        <v>34</v>
      </c>
    </row>
    <row r="18" ht="12.75">
      <c r="A18" s="19"/>
    </row>
    <row r="19" spans="1:2" ht="12.75">
      <c r="A19" s="19">
        <v>4</v>
      </c>
      <c r="B19" s="1" t="s">
        <v>193</v>
      </c>
    </row>
    <row r="20" spans="1:2" ht="12.75">
      <c r="A20" s="19"/>
      <c r="B20" s="1" t="s">
        <v>194</v>
      </c>
    </row>
    <row r="21" spans="1:2" ht="12.75">
      <c r="A21" s="19"/>
      <c r="B21" s="2" t="s">
        <v>195</v>
      </c>
    </row>
    <row r="22" spans="1:2" ht="12.75">
      <c r="A22" s="19"/>
      <c r="B22" s="2" t="s">
        <v>194</v>
      </c>
    </row>
    <row r="23" ht="12.75">
      <c r="A23" s="19"/>
    </row>
    <row r="24" spans="1:2" ht="12.75">
      <c r="A24" s="19">
        <v>5</v>
      </c>
      <c r="B24" s="1" t="s">
        <v>196</v>
      </c>
    </row>
    <row r="25" spans="1:2" ht="12.75">
      <c r="A25" s="19"/>
      <c r="B25" s="1" t="s">
        <v>197</v>
      </c>
    </row>
    <row r="26" spans="1:2" ht="12.75">
      <c r="A26" s="19"/>
      <c r="B26" s="2" t="s">
        <v>198</v>
      </c>
    </row>
    <row r="27" ht="12.75">
      <c r="A27" s="19"/>
    </row>
    <row r="28" spans="1:2" ht="12.75">
      <c r="A28" s="19">
        <v>6</v>
      </c>
      <c r="B28" s="1" t="s">
        <v>199</v>
      </c>
    </row>
    <row r="29" spans="1:2" ht="12.75">
      <c r="A29" s="19"/>
      <c r="B29" s="2" t="s">
        <v>200</v>
      </c>
    </row>
    <row r="30" spans="1:2" ht="12.75">
      <c r="A30" s="19"/>
      <c r="B30" s="2" t="s">
        <v>284</v>
      </c>
    </row>
    <row r="31" spans="1:2" ht="12.75">
      <c r="A31" s="19"/>
      <c r="B31" s="2" t="s">
        <v>260</v>
      </c>
    </row>
    <row r="32" ht="12.75">
      <c r="A32" s="19"/>
    </row>
    <row r="33" spans="1:2" ht="12.75">
      <c r="A33" s="19">
        <v>7</v>
      </c>
      <c r="B33" s="1" t="s">
        <v>201</v>
      </c>
    </row>
    <row r="34" spans="1:2" ht="12.75">
      <c r="A34" s="19"/>
      <c r="B34" s="2" t="s">
        <v>256</v>
      </c>
    </row>
    <row r="35" ht="12.75">
      <c r="A35" s="19"/>
    </row>
    <row r="36" spans="1:2" ht="12.75">
      <c r="A36" s="19">
        <v>8</v>
      </c>
      <c r="B36" s="1" t="s">
        <v>202</v>
      </c>
    </row>
    <row r="37" ht="12.75">
      <c r="A37" s="19"/>
    </row>
    <row r="38" spans="1:10" ht="12.75">
      <c r="A38" s="19"/>
      <c r="H38" s="19" t="s">
        <v>30</v>
      </c>
      <c r="J38" s="19" t="s">
        <v>35</v>
      </c>
    </row>
    <row r="39" spans="1:10" ht="12.75">
      <c r="A39" s="19"/>
      <c r="B39" s="36" t="s">
        <v>26</v>
      </c>
      <c r="F39" s="37" t="s">
        <v>7</v>
      </c>
      <c r="H39" s="37" t="s">
        <v>27</v>
      </c>
      <c r="J39" s="37" t="s">
        <v>36</v>
      </c>
    </row>
    <row r="40" spans="1:10" ht="12.75">
      <c r="A40" s="19"/>
      <c r="F40" s="19" t="s">
        <v>6</v>
      </c>
      <c r="H40" s="19" t="s">
        <v>6</v>
      </c>
      <c r="J40" s="19" t="s">
        <v>6</v>
      </c>
    </row>
    <row r="41" ht="12.75">
      <c r="A41" s="19"/>
    </row>
    <row r="42" spans="1:10" ht="12.75">
      <c r="A42" s="19"/>
      <c r="B42" s="2" t="s">
        <v>28</v>
      </c>
      <c r="F42" s="35">
        <f>120353+42170</f>
        <v>162523</v>
      </c>
      <c r="H42" s="35">
        <f>1320+1865</f>
        <v>3185</v>
      </c>
      <c r="I42" s="35"/>
      <c r="J42" s="35">
        <f>1018+2500+10748+126967+176+19643</f>
        <v>161052</v>
      </c>
    </row>
    <row r="43" spans="1:10" ht="12.75">
      <c r="A43" s="19"/>
      <c r="B43" s="2" t="s">
        <v>73</v>
      </c>
      <c r="F43" s="35">
        <v>5442</v>
      </c>
      <c r="H43" s="35">
        <v>856</v>
      </c>
      <c r="I43" s="35"/>
      <c r="J43" s="35">
        <f>4879+5832</f>
        <v>10711</v>
      </c>
    </row>
    <row r="44" spans="1:10" ht="12.75">
      <c r="A44" s="19"/>
      <c r="B44" s="2" t="s">
        <v>72</v>
      </c>
      <c r="F44" s="35"/>
      <c r="H44" s="35"/>
      <c r="I44" s="35"/>
      <c r="J44" s="35"/>
    </row>
    <row r="45" spans="1:10" ht="12.75">
      <c r="A45" s="19"/>
      <c r="B45" s="2" t="s">
        <v>69</v>
      </c>
      <c r="F45" s="35">
        <v>17203</v>
      </c>
      <c r="H45" s="35">
        <v>2484</v>
      </c>
      <c r="I45" s="35"/>
      <c r="J45" s="35">
        <f>112+15452</f>
        <v>15564</v>
      </c>
    </row>
    <row r="46" spans="1:10" ht="12.75">
      <c r="A46" s="19"/>
      <c r="F46" s="39"/>
      <c r="H46" s="39"/>
      <c r="I46" s="35"/>
      <c r="J46" s="39"/>
    </row>
    <row r="47" spans="1:10" ht="12.75">
      <c r="A47" s="19"/>
      <c r="F47" s="38">
        <f>SUM(F42:F46)</f>
        <v>185168</v>
      </c>
      <c r="H47" s="38">
        <f>SUM(H42:H46)</f>
        <v>6525</v>
      </c>
      <c r="I47" s="35"/>
      <c r="J47" s="38">
        <f>SUM(J42:J46)</f>
        <v>187327</v>
      </c>
    </row>
    <row r="48" ht="12.75">
      <c r="A48" s="19"/>
    </row>
    <row r="49" spans="1:10" ht="12.75">
      <c r="A49" s="19"/>
      <c r="B49" s="2" t="s">
        <v>38</v>
      </c>
      <c r="F49" s="2">
        <v>0</v>
      </c>
      <c r="H49" s="2">
        <v>0</v>
      </c>
      <c r="J49" s="2">
        <v>0</v>
      </c>
    </row>
    <row r="50" spans="1:10" ht="12.75">
      <c r="A50" s="19"/>
      <c r="B50" s="2" t="s">
        <v>29</v>
      </c>
      <c r="F50" s="35">
        <v>-14313</v>
      </c>
      <c r="H50" s="2">
        <v>0</v>
      </c>
      <c r="J50" s="35">
        <f>-2500-2179-15702-4116</f>
        <v>-24497</v>
      </c>
    </row>
    <row r="51" spans="1:10" ht="13.5" thickBot="1">
      <c r="A51" s="19"/>
      <c r="F51" s="40">
        <f>SUM(F47:F50)</f>
        <v>170855</v>
      </c>
      <c r="H51" s="40">
        <f>SUM(H47:H50)</f>
        <v>6525</v>
      </c>
      <c r="J51" s="40">
        <f>SUM(J47:J50)</f>
        <v>162830</v>
      </c>
    </row>
    <row r="52" ht="13.5" thickTop="1">
      <c r="A52" s="19"/>
    </row>
    <row r="53" ht="12.75">
      <c r="A53" s="19"/>
    </row>
    <row r="54" spans="1:2" ht="12.75">
      <c r="A54" s="19">
        <v>9</v>
      </c>
      <c r="B54" s="1" t="s">
        <v>203</v>
      </c>
    </row>
    <row r="55" spans="1:2" ht="12.75">
      <c r="A55" s="19"/>
      <c r="B55" s="2" t="s">
        <v>204</v>
      </c>
    </row>
    <row r="56" spans="1:2" ht="12.75">
      <c r="A56" s="19"/>
      <c r="B56" s="2" t="s">
        <v>205</v>
      </c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spans="1:2" ht="12.75">
      <c r="A61" s="19">
        <v>10</v>
      </c>
      <c r="B61" s="1" t="s">
        <v>206</v>
      </c>
    </row>
    <row r="62" spans="1:2" ht="12.75">
      <c r="A62" s="19"/>
      <c r="B62" s="2" t="s">
        <v>207</v>
      </c>
    </row>
    <row r="63" ht="12.75">
      <c r="A63" s="19"/>
    </row>
    <row r="64" spans="1:2" ht="12.75">
      <c r="A64" s="19">
        <v>11</v>
      </c>
      <c r="B64" s="1" t="s">
        <v>208</v>
      </c>
    </row>
    <row r="65" spans="1:2" ht="12.75">
      <c r="A65" s="19"/>
      <c r="B65" s="2" t="s">
        <v>262</v>
      </c>
    </row>
    <row r="66" spans="1:2" ht="12.75">
      <c r="A66" s="19"/>
      <c r="B66" s="2" t="s">
        <v>310</v>
      </c>
    </row>
    <row r="67" spans="1:2" ht="12.75">
      <c r="A67" s="19"/>
      <c r="B67" s="2" t="s">
        <v>316</v>
      </c>
    </row>
    <row r="68" spans="1:2" ht="12.75">
      <c r="A68" s="19"/>
      <c r="B68" s="2" t="s">
        <v>263</v>
      </c>
    </row>
    <row r="69" spans="1:2" ht="12.75">
      <c r="A69" s="19"/>
      <c r="B69" s="2" t="s">
        <v>264</v>
      </c>
    </row>
    <row r="70" spans="1:2" ht="12.75">
      <c r="A70" s="19"/>
      <c r="B70" s="2" t="s">
        <v>265</v>
      </c>
    </row>
    <row r="71" ht="12.75">
      <c r="A71" s="19"/>
    </row>
    <row r="72" ht="12.75">
      <c r="A72" s="19"/>
    </row>
    <row r="73" ht="12.75">
      <c r="A73" s="19"/>
    </row>
    <row r="74" spans="1:2" ht="12.75">
      <c r="A74" s="19">
        <v>12</v>
      </c>
      <c r="B74" s="1" t="s">
        <v>209</v>
      </c>
    </row>
    <row r="75" spans="1:2" ht="12.75">
      <c r="A75" s="19"/>
      <c r="B75" s="2" t="s">
        <v>25</v>
      </c>
    </row>
    <row r="76" spans="1:2" ht="12.75">
      <c r="A76" s="19"/>
      <c r="B76" s="33" t="s">
        <v>68</v>
      </c>
    </row>
    <row r="77" spans="1:2" ht="12.75">
      <c r="A77" s="19"/>
      <c r="B77" s="2" t="s">
        <v>296</v>
      </c>
    </row>
    <row r="78" spans="1:2" ht="12.75">
      <c r="A78" s="19"/>
      <c r="B78" s="33" t="s">
        <v>71</v>
      </c>
    </row>
    <row r="79" spans="1:2" ht="12.75">
      <c r="A79" s="19"/>
      <c r="B79" s="2" t="s">
        <v>246</v>
      </c>
    </row>
    <row r="80" spans="1:2" ht="12.75">
      <c r="A80" s="19"/>
      <c r="B80" s="2" t="s">
        <v>76</v>
      </c>
    </row>
    <row r="81" spans="1:2" ht="12.75">
      <c r="A81" s="19"/>
      <c r="B81" s="2" t="s">
        <v>75</v>
      </c>
    </row>
    <row r="82" spans="1:2" ht="12.75">
      <c r="A82" s="19"/>
      <c r="B82" s="2" t="s">
        <v>235</v>
      </c>
    </row>
    <row r="83" ht="12.75">
      <c r="A83" s="19"/>
    </row>
    <row r="84" spans="1:2" ht="12.75">
      <c r="A84" s="19">
        <v>13</v>
      </c>
      <c r="B84" s="1" t="s">
        <v>210</v>
      </c>
    </row>
    <row r="85" spans="1:2" ht="12.75">
      <c r="A85" s="19"/>
      <c r="B85" s="2" t="s">
        <v>297</v>
      </c>
    </row>
    <row r="86" spans="1:2" ht="12.75">
      <c r="A86" s="19"/>
      <c r="B86" s="2" t="s">
        <v>298</v>
      </c>
    </row>
    <row r="87" spans="1:8" ht="12.75">
      <c r="A87" s="19"/>
      <c r="B87" s="2" t="s">
        <v>317</v>
      </c>
      <c r="F87" s="19"/>
      <c r="G87" s="19"/>
      <c r="H87" s="19"/>
    </row>
    <row r="88" spans="1:8" ht="12.75">
      <c r="A88" s="19"/>
      <c r="F88" s="19"/>
      <c r="G88" s="19"/>
      <c r="H88" s="19"/>
    </row>
    <row r="89" spans="1:8" ht="12.75">
      <c r="A89" s="19"/>
      <c r="F89" s="19"/>
      <c r="G89" s="19"/>
      <c r="H89" s="19"/>
    </row>
    <row r="90" spans="1:8" ht="12.75">
      <c r="A90" s="19">
        <v>14</v>
      </c>
      <c r="B90" s="1" t="s">
        <v>223</v>
      </c>
      <c r="F90" s="45"/>
      <c r="G90" s="19"/>
      <c r="H90" s="45"/>
    </row>
    <row r="91" spans="1:8" ht="12.75">
      <c r="A91" s="19"/>
      <c r="F91" s="45" t="s">
        <v>224</v>
      </c>
      <c r="G91" s="19"/>
      <c r="H91" s="45" t="s">
        <v>226</v>
      </c>
    </row>
    <row r="92" spans="1:8" ht="12.75">
      <c r="A92" s="19"/>
      <c r="F92" s="19" t="s">
        <v>225</v>
      </c>
      <c r="G92" s="19"/>
      <c r="H92" s="19" t="s">
        <v>227</v>
      </c>
    </row>
    <row r="93" spans="1:10" ht="12.75">
      <c r="A93" s="19"/>
      <c r="F93" s="15" t="s">
        <v>79</v>
      </c>
      <c r="G93" s="19"/>
      <c r="H93" s="180" t="s">
        <v>79</v>
      </c>
      <c r="J93" s="183"/>
    </row>
    <row r="94" spans="1:8" ht="12.75">
      <c r="A94" s="19"/>
      <c r="F94" s="181">
        <v>38077</v>
      </c>
      <c r="G94" s="19"/>
      <c r="H94" s="182" t="s">
        <v>299</v>
      </c>
    </row>
    <row r="95" spans="1:10" ht="12.75">
      <c r="A95" s="19"/>
      <c r="F95" s="19" t="s">
        <v>6</v>
      </c>
      <c r="G95" s="19"/>
      <c r="H95" s="19" t="s">
        <v>6</v>
      </c>
      <c r="J95" s="182"/>
    </row>
    <row r="96" spans="1:8" ht="12.75">
      <c r="A96" s="19"/>
      <c r="F96" s="19"/>
      <c r="G96" s="19"/>
      <c r="H96" s="19"/>
    </row>
    <row r="97" spans="1:10" ht="12.75">
      <c r="A97" s="19"/>
      <c r="B97" s="2" t="s">
        <v>7</v>
      </c>
      <c r="F97" s="35">
        <v>53729</v>
      </c>
      <c r="H97" s="35">
        <v>58258</v>
      </c>
      <c r="J97" s="178"/>
    </row>
    <row r="98" ht="12.75">
      <c r="A98" s="19"/>
    </row>
    <row r="99" spans="1:10" ht="12.75">
      <c r="A99" s="19"/>
      <c r="B99" s="2" t="s">
        <v>228</v>
      </c>
      <c r="F99" s="35">
        <v>2398</v>
      </c>
      <c r="H99" s="35">
        <v>2199</v>
      </c>
      <c r="J99" s="178"/>
    </row>
    <row r="100" spans="1:8" ht="12.75">
      <c r="A100" s="19"/>
      <c r="F100" s="35"/>
      <c r="H100" s="32"/>
    </row>
    <row r="101" spans="1:2" ht="12.75">
      <c r="A101" s="19"/>
      <c r="B101" s="2" t="s">
        <v>300</v>
      </c>
    </row>
    <row r="102" spans="1:2" ht="12.75">
      <c r="A102" s="19"/>
      <c r="B102" s="2" t="s">
        <v>312</v>
      </c>
    </row>
    <row r="103" spans="1:6" ht="12.75">
      <c r="A103" s="19"/>
      <c r="B103" s="2" t="s">
        <v>311</v>
      </c>
      <c r="F103" s="178"/>
    </row>
    <row r="104" ht="12.75">
      <c r="A104" s="19"/>
    </row>
    <row r="105" ht="12.75">
      <c r="A105" s="19"/>
    </row>
    <row r="106" spans="1:2" ht="12.75">
      <c r="A106" s="19">
        <v>15</v>
      </c>
      <c r="B106" s="1" t="s">
        <v>211</v>
      </c>
    </row>
    <row r="107" spans="1:2" ht="12.75">
      <c r="A107" s="19"/>
      <c r="B107" s="2" t="s">
        <v>266</v>
      </c>
    </row>
    <row r="108" spans="1:2" ht="12.75">
      <c r="A108" s="19"/>
      <c r="B108" s="2" t="s">
        <v>267</v>
      </c>
    </row>
    <row r="109" spans="1:2" ht="12.75">
      <c r="A109" s="19"/>
      <c r="B109" s="2" t="s">
        <v>268</v>
      </c>
    </row>
    <row r="110" spans="1:2" ht="12.75">
      <c r="A110" s="19"/>
      <c r="B110" s="2" t="s">
        <v>313</v>
      </c>
    </row>
    <row r="111" spans="1:2" ht="12.75">
      <c r="A111" s="19"/>
      <c r="B111" s="2" t="s">
        <v>314</v>
      </c>
    </row>
    <row r="112" spans="1:2" ht="12.75">
      <c r="A112" s="19"/>
      <c r="B112" s="2" t="s">
        <v>315</v>
      </c>
    </row>
    <row r="113" spans="1:2" ht="12.75">
      <c r="A113" s="19"/>
      <c r="B113" s="2" t="s">
        <v>270</v>
      </c>
    </row>
    <row r="114" ht="12.75">
      <c r="A114" s="19"/>
    </row>
    <row r="115" ht="12.75">
      <c r="A115" s="19"/>
    </row>
    <row r="116" spans="1:2" ht="12.75">
      <c r="A116" s="19">
        <v>16</v>
      </c>
      <c r="B116" s="1" t="s">
        <v>212</v>
      </c>
    </row>
    <row r="117" spans="1:2" ht="12.75">
      <c r="A117" s="19"/>
      <c r="B117" s="2" t="s">
        <v>285</v>
      </c>
    </row>
    <row r="118" ht="12.75">
      <c r="A118" s="19"/>
    </row>
    <row r="119" ht="12.75">
      <c r="A119" s="19"/>
    </row>
    <row r="120" spans="1:2" ht="12.75">
      <c r="A120" s="19">
        <v>17</v>
      </c>
      <c r="B120" s="1" t="s">
        <v>87</v>
      </c>
    </row>
    <row r="121" spans="1:8" ht="12.75">
      <c r="A121" s="19"/>
      <c r="B121" s="2" t="s">
        <v>77</v>
      </c>
      <c r="F121" s="19" t="s">
        <v>78</v>
      </c>
      <c r="G121" s="19"/>
      <c r="H121" s="19" t="s">
        <v>78</v>
      </c>
    </row>
    <row r="122" spans="1:8" ht="12.75">
      <c r="A122" s="19"/>
      <c r="F122" s="19" t="s">
        <v>79</v>
      </c>
      <c r="G122" s="19"/>
      <c r="H122" s="19" t="s">
        <v>80</v>
      </c>
    </row>
    <row r="123" spans="1:8" ht="12.75">
      <c r="A123" s="19"/>
      <c r="B123" s="33"/>
      <c r="F123" s="179" t="s">
        <v>290</v>
      </c>
      <c r="G123" s="19"/>
      <c r="H123" s="179" t="str">
        <f>+F123</f>
        <v>31 March 2004</v>
      </c>
    </row>
    <row r="124" spans="1:8" ht="12.75">
      <c r="A124" s="19"/>
      <c r="B124" s="33"/>
      <c r="F124" s="45" t="s">
        <v>6</v>
      </c>
      <c r="G124" s="19"/>
      <c r="H124" s="45" t="s">
        <v>6</v>
      </c>
    </row>
    <row r="125" spans="1:2" ht="12.75">
      <c r="A125" s="19"/>
      <c r="B125" s="32" t="s">
        <v>81</v>
      </c>
    </row>
    <row r="126" spans="1:8" ht="12.75">
      <c r="A126" s="19"/>
      <c r="B126" s="32" t="s">
        <v>82</v>
      </c>
      <c r="F126" s="46">
        <v>787</v>
      </c>
      <c r="H126" s="38">
        <v>1974</v>
      </c>
    </row>
    <row r="127" spans="1:6" ht="12.75">
      <c r="A127" s="19"/>
      <c r="F127" s="46"/>
    </row>
    <row r="128" ht="12.75">
      <c r="A128" s="19"/>
    </row>
    <row r="129" spans="1:2" ht="12.75">
      <c r="A129" s="19"/>
      <c r="B129" s="2" t="s">
        <v>241</v>
      </c>
    </row>
    <row r="130" spans="1:2" ht="12.75">
      <c r="A130" s="19"/>
      <c r="B130" s="2" t="s">
        <v>242</v>
      </c>
    </row>
    <row r="131" ht="12.75">
      <c r="A131" s="19"/>
    </row>
    <row r="134" spans="1:2" ht="12.75">
      <c r="A134" s="19">
        <v>18</v>
      </c>
      <c r="B134" s="1" t="s">
        <v>213</v>
      </c>
    </row>
    <row r="135" spans="1:2" ht="12.75">
      <c r="A135" s="19"/>
      <c r="B135" s="2" t="s">
        <v>286</v>
      </c>
    </row>
    <row r="136" ht="12.75">
      <c r="A136" s="19"/>
    </row>
    <row r="137" ht="12.75">
      <c r="A137" s="19"/>
    </row>
    <row r="138" spans="1:2" ht="12.75">
      <c r="A138" s="19">
        <v>19</v>
      </c>
      <c r="B138" s="1" t="s">
        <v>214</v>
      </c>
    </row>
    <row r="139" spans="1:2" ht="12.75">
      <c r="A139" s="19"/>
      <c r="B139" s="2" t="s">
        <v>287</v>
      </c>
    </row>
    <row r="140" ht="12.75">
      <c r="A140" s="19"/>
    </row>
    <row r="141" spans="1:2" ht="12.75">
      <c r="A141" s="19">
        <v>20</v>
      </c>
      <c r="B141" s="1" t="s">
        <v>215</v>
      </c>
    </row>
    <row r="142" spans="1:2" ht="12.75">
      <c r="A142" s="19"/>
      <c r="B142" s="2" t="s">
        <v>271</v>
      </c>
    </row>
    <row r="143" spans="1:2" ht="12.75">
      <c r="A143" s="19"/>
      <c r="B143" s="2" t="s">
        <v>288</v>
      </c>
    </row>
    <row r="144" ht="12.75">
      <c r="A144" s="19"/>
    </row>
    <row r="145" ht="12.75">
      <c r="A145" s="19"/>
    </row>
    <row r="146" spans="1:2" ht="12.75">
      <c r="A146" s="19">
        <v>21</v>
      </c>
      <c r="B146" s="1" t="s">
        <v>216</v>
      </c>
    </row>
    <row r="147" spans="1:8" ht="12.75">
      <c r="A147" s="19"/>
      <c r="B147" s="2" t="s">
        <v>40</v>
      </c>
      <c r="H147" s="43" t="s">
        <v>6</v>
      </c>
    </row>
    <row r="148" spans="1:2" ht="12.75">
      <c r="A148" s="19"/>
      <c r="B148" s="2" t="s">
        <v>24</v>
      </c>
    </row>
    <row r="149" spans="1:8" ht="12.75">
      <c r="A149" s="19"/>
      <c r="C149" s="2" t="s">
        <v>31</v>
      </c>
      <c r="H149" s="35">
        <v>23146</v>
      </c>
    </row>
    <row r="150" ht="12.75">
      <c r="A150" s="19"/>
    </row>
    <row r="151" spans="1:2" ht="12.75">
      <c r="A151" s="19"/>
      <c r="B151" s="2" t="s">
        <v>39</v>
      </c>
    </row>
    <row r="152" spans="1:2" ht="12.75">
      <c r="A152" s="19"/>
      <c r="B152" s="2" t="s">
        <v>24</v>
      </c>
    </row>
    <row r="153" spans="1:8" ht="12.75">
      <c r="A153" s="19"/>
      <c r="C153" s="2" t="s">
        <v>31</v>
      </c>
      <c r="H153" s="35">
        <v>789</v>
      </c>
    </row>
    <row r="154" ht="12.75">
      <c r="A154" s="19"/>
    </row>
    <row r="155" spans="1:2" ht="12.75">
      <c r="A155" s="19"/>
      <c r="B155" s="2" t="s">
        <v>37</v>
      </c>
    </row>
    <row r="156" spans="1:2" ht="12.75">
      <c r="A156" s="19"/>
      <c r="B156" s="2" t="s">
        <v>24</v>
      </c>
    </row>
    <row r="157" spans="1:8" ht="12.75">
      <c r="A157" s="19"/>
      <c r="C157" s="2" t="s">
        <v>32</v>
      </c>
      <c r="H157" s="35">
        <v>2109</v>
      </c>
    </row>
    <row r="158" ht="12.75">
      <c r="A158" s="19"/>
    </row>
    <row r="159" spans="1:2" ht="12.75">
      <c r="A159" s="19"/>
      <c r="B159" s="2" t="s">
        <v>70</v>
      </c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spans="1:2" ht="12.75">
      <c r="A165" s="19">
        <v>22</v>
      </c>
      <c r="B165" s="1" t="s">
        <v>217</v>
      </c>
    </row>
    <row r="166" spans="1:2" ht="12.75">
      <c r="A166" s="19"/>
      <c r="B166" s="2" t="s">
        <v>289</v>
      </c>
    </row>
    <row r="167" ht="12.75">
      <c r="A167" s="19"/>
    </row>
    <row r="168" spans="1:2" ht="12.75">
      <c r="A168" s="19">
        <v>23</v>
      </c>
      <c r="B168" s="1" t="s">
        <v>218</v>
      </c>
    </row>
    <row r="169" spans="1:2" ht="12.75">
      <c r="A169" s="19"/>
      <c r="B169" s="2" t="s">
        <v>33</v>
      </c>
    </row>
    <row r="170" ht="12.75">
      <c r="A170" s="19"/>
    </row>
    <row r="171" spans="1:2" ht="12.75">
      <c r="A171" s="19">
        <v>24</v>
      </c>
      <c r="B171" s="1" t="s">
        <v>219</v>
      </c>
    </row>
    <row r="172" spans="1:2" ht="12.75">
      <c r="A172" s="19"/>
      <c r="B172" s="2" t="s">
        <v>257</v>
      </c>
    </row>
    <row r="173" spans="1:2" ht="12.75">
      <c r="A173" s="19"/>
      <c r="B173" s="208" t="s">
        <v>290</v>
      </c>
    </row>
    <row r="174" ht="12.75">
      <c r="A174" s="19"/>
    </row>
    <row r="175" spans="1:2" ht="12.75">
      <c r="A175" s="19">
        <v>25</v>
      </c>
      <c r="B175" s="1" t="s">
        <v>229</v>
      </c>
    </row>
    <row r="176" spans="1:10" ht="12.75">
      <c r="A176" s="19"/>
      <c r="D176" s="229" t="s">
        <v>291</v>
      </c>
      <c r="E176" s="229"/>
      <c r="F176" s="229"/>
      <c r="H176" s="229" t="s">
        <v>292</v>
      </c>
      <c r="I176" s="229"/>
      <c r="J176" s="229"/>
    </row>
    <row r="177" spans="1:11" ht="12.75">
      <c r="A177" s="19"/>
      <c r="D177" s="15" t="s">
        <v>224</v>
      </c>
      <c r="E177" s="4"/>
      <c r="F177" s="15" t="s">
        <v>306</v>
      </c>
      <c r="G177" s="4"/>
      <c r="H177" s="15" t="s">
        <v>224</v>
      </c>
      <c r="I177" s="4"/>
      <c r="J177" s="15" t="s">
        <v>306</v>
      </c>
      <c r="K177" s="15"/>
    </row>
    <row r="178" spans="1:11" ht="12.75">
      <c r="A178" s="19"/>
      <c r="D178" s="15" t="s">
        <v>225</v>
      </c>
      <c r="E178" s="4"/>
      <c r="F178" s="15" t="s">
        <v>307</v>
      </c>
      <c r="G178" s="4"/>
      <c r="H178" s="15" t="s">
        <v>225</v>
      </c>
      <c r="I178" s="4"/>
      <c r="J178" s="15" t="s">
        <v>307</v>
      </c>
      <c r="K178" s="15"/>
    </row>
    <row r="179" spans="1:11" ht="12.75">
      <c r="A179" s="19"/>
      <c r="D179" s="15" t="s">
        <v>79</v>
      </c>
      <c r="E179" s="4"/>
      <c r="F179" s="15" t="str">
        <f>+D179</f>
        <v>Quarter</v>
      </c>
      <c r="G179" s="4"/>
      <c r="H179" s="15" t="s">
        <v>308</v>
      </c>
      <c r="I179" s="4"/>
      <c r="J179" s="15" t="s">
        <v>309</v>
      </c>
      <c r="K179" s="15"/>
    </row>
    <row r="180" spans="1:10" ht="12.75">
      <c r="A180" s="19"/>
      <c r="D180" s="209">
        <v>38077</v>
      </c>
      <c r="E180" s="19"/>
      <c r="F180" s="209">
        <v>37711</v>
      </c>
      <c r="H180" s="209">
        <f>+D180</f>
        <v>38077</v>
      </c>
      <c r="I180" s="19"/>
      <c r="J180" s="209">
        <f>+F180</f>
        <v>37711</v>
      </c>
    </row>
    <row r="181" ht="12.75">
      <c r="A181" s="19"/>
    </row>
    <row r="182" spans="1:10" ht="12.75">
      <c r="A182" s="19"/>
      <c r="B182" s="2" t="s">
        <v>301</v>
      </c>
      <c r="D182" s="35">
        <f>+'p&amp;l'!C47</f>
        <v>1611</v>
      </c>
      <c r="E182" s="35"/>
      <c r="F182" s="35">
        <f>+'p&amp;l'!D47</f>
        <v>948</v>
      </c>
      <c r="G182" s="35"/>
      <c r="H182" s="35">
        <f>+'p&amp;l'!E47</f>
        <v>4551</v>
      </c>
      <c r="I182" s="35"/>
      <c r="J182" s="35">
        <f>+'p&amp;l'!F47</f>
        <v>3945</v>
      </c>
    </row>
    <row r="183" ht="12.75">
      <c r="A183" s="19"/>
    </row>
    <row r="184" spans="1:10" ht="12.75">
      <c r="A184" s="19"/>
      <c r="B184" s="2" t="s">
        <v>319</v>
      </c>
      <c r="D184" s="35">
        <v>42218</v>
      </c>
      <c r="F184" s="35">
        <v>42218</v>
      </c>
      <c r="H184" s="35">
        <v>42218</v>
      </c>
      <c r="J184" s="35">
        <v>42218</v>
      </c>
    </row>
    <row r="185" spans="1:2" ht="12.75">
      <c r="A185" s="19"/>
      <c r="B185" s="2" t="s">
        <v>302</v>
      </c>
    </row>
    <row r="186" ht="12.75">
      <c r="A186" s="19"/>
    </row>
    <row r="187" spans="1:10" ht="12.75">
      <c r="A187" s="19"/>
      <c r="B187" s="2" t="s">
        <v>303</v>
      </c>
      <c r="D187" s="210">
        <f>+D182/D184*100</f>
        <v>3.8159079065801316</v>
      </c>
      <c r="F187" s="210">
        <f>+F182/F184*100</f>
        <v>2.2454877066654033</v>
      </c>
      <c r="H187" s="210">
        <f>+H182/H184*100</f>
        <v>10.779762186744989</v>
      </c>
      <c r="J187" s="210">
        <f>+J182/J184*100</f>
        <v>9.344355488180398</v>
      </c>
    </row>
    <row r="188" ht="12.75">
      <c r="A188" s="19"/>
    </row>
    <row r="189" spans="1:10" ht="12.75">
      <c r="A189" s="19"/>
      <c r="B189" s="2" t="s">
        <v>304</v>
      </c>
      <c r="D189" s="210">
        <v>3.81</v>
      </c>
      <c r="E189" s="210"/>
      <c r="F189" s="214" t="s">
        <v>305</v>
      </c>
      <c r="G189" s="210"/>
      <c r="H189" s="210">
        <v>10.76</v>
      </c>
      <c r="I189" s="210"/>
      <c r="J189" s="214" t="s">
        <v>305</v>
      </c>
    </row>
    <row r="190" ht="12.75">
      <c r="A190" s="19"/>
    </row>
    <row r="191" ht="12.75">
      <c r="A191" s="19"/>
    </row>
    <row r="192" ht="12.75">
      <c r="A192" s="19"/>
    </row>
    <row r="193" ht="12.75">
      <c r="A193" s="12" t="s">
        <v>221</v>
      </c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 t="s">
        <v>230</v>
      </c>
    </row>
    <row r="200" ht="12.75">
      <c r="A200" s="177" t="s">
        <v>231</v>
      </c>
    </row>
    <row r="201" ht="12.75">
      <c r="A201" s="19"/>
    </row>
    <row r="202" ht="12.75">
      <c r="A202" s="19"/>
    </row>
    <row r="203" ht="12.75">
      <c r="A203" s="12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</sheetData>
  <mergeCells count="2">
    <mergeCell ref="D176:F176"/>
    <mergeCell ref="H176:J176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1" manualBreakCount="1"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User</cp:lastModifiedBy>
  <cp:lastPrinted>2004-05-17T07:44:35Z</cp:lastPrinted>
  <dcterms:created xsi:type="dcterms:W3CDTF">1999-07-21T06:37:07Z</dcterms:created>
  <dcterms:modified xsi:type="dcterms:W3CDTF">2004-05-19T03:47:23Z</dcterms:modified>
  <cp:category/>
  <cp:version/>
  <cp:contentType/>
  <cp:contentStatus/>
</cp:coreProperties>
</file>